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Cloud\"/>
    </mc:Choice>
  </mc:AlternateContent>
  <xr:revisionPtr revIDLastSave="0" documentId="8_{93C41F04-3363-4934-956E-4521E96FA898}" xr6:coauthVersionLast="47" xr6:coauthVersionMax="47" xr10:uidLastSave="{00000000-0000-0000-0000-000000000000}"/>
  <bookViews>
    <workbookView xWindow="-108" yWindow="-108" windowWidth="23256" windowHeight="12456" activeTab="5" xr2:uid="{E72CFC47-94FF-4FF6-86F0-2C0BF029C0ED}"/>
  </bookViews>
  <sheets>
    <sheet name="Feuil1" sheetId="1" r:id="rId1"/>
    <sheet name="CHEM01" sheetId="2" r:id="rId2"/>
    <sheet name="Carnet" sheetId="3" r:id="rId3"/>
    <sheet name="BRUIT" sheetId="4" r:id="rId4"/>
    <sheet name="Proto Géobase" sheetId="7" r:id="rId5"/>
    <sheet name="Sujet" sheetId="5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5" i="7" l="1"/>
  <c r="D65" i="7"/>
  <c r="H65" i="7"/>
  <c r="J65" i="7"/>
  <c r="L65" i="7"/>
  <c r="B66" i="7"/>
  <c r="D66" i="7"/>
  <c r="H66" i="7"/>
  <c r="J66" i="7"/>
  <c r="L66" i="7"/>
  <c r="B59" i="7"/>
  <c r="D59" i="7"/>
  <c r="H59" i="7"/>
  <c r="J59" i="7"/>
  <c r="L59" i="7"/>
  <c r="B60" i="7"/>
  <c r="D60" i="7"/>
  <c r="H60" i="7"/>
  <c r="J60" i="7"/>
  <c r="L60" i="7"/>
  <c r="B61" i="7"/>
  <c r="D61" i="7"/>
  <c r="H61" i="7"/>
  <c r="J61" i="7"/>
  <c r="L61" i="7"/>
  <c r="B62" i="7"/>
  <c r="D62" i="7"/>
  <c r="H62" i="7"/>
  <c r="J62" i="7"/>
  <c r="L62" i="7"/>
  <c r="B63" i="7"/>
  <c r="D63" i="7"/>
  <c r="H63" i="7"/>
  <c r="J63" i="7"/>
  <c r="L63" i="7"/>
  <c r="B64" i="7"/>
  <c r="D64" i="7"/>
  <c r="H64" i="7"/>
  <c r="J64" i="7"/>
  <c r="L64" i="7"/>
  <c r="B58" i="7"/>
  <c r="D58" i="7"/>
  <c r="H58" i="7"/>
  <c r="J58" i="7"/>
  <c r="L58" i="7"/>
  <c r="B57" i="7"/>
  <c r="D57" i="7"/>
  <c r="H57" i="7"/>
  <c r="J57" i="7"/>
  <c r="L57" i="7"/>
  <c r="L56" i="7"/>
  <c r="J56" i="7"/>
  <c r="H56" i="7"/>
  <c r="D56" i="7"/>
  <c r="B56" i="7"/>
  <c r="D2" i="7"/>
  <c r="F2" i="7"/>
  <c r="L4" i="7"/>
  <c r="L3" i="7"/>
  <c r="J4" i="7"/>
  <c r="J3" i="7"/>
  <c r="H4" i="7"/>
  <c r="H3" i="7"/>
  <c r="J5" i="7"/>
  <c r="J6" i="7"/>
  <c r="J7" i="7"/>
  <c r="J8" i="7"/>
  <c r="J9" i="7"/>
  <c r="J10" i="7"/>
  <c r="J11" i="7"/>
  <c r="J12" i="7"/>
  <c r="J13" i="7"/>
  <c r="J14" i="7"/>
  <c r="J15" i="7"/>
  <c r="J16" i="7"/>
  <c r="J17" i="7"/>
  <c r="J18" i="7"/>
  <c r="J19" i="7"/>
  <c r="J20" i="7"/>
  <c r="J21" i="7"/>
  <c r="J22" i="7"/>
  <c r="J23" i="7"/>
  <c r="J24" i="7"/>
  <c r="J25" i="7"/>
  <c r="J26" i="7"/>
  <c r="J27" i="7"/>
  <c r="J28" i="7"/>
  <c r="J29" i="7"/>
  <c r="J30" i="7"/>
  <c r="J31" i="7"/>
  <c r="J32" i="7"/>
  <c r="J33" i="7"/>
  <c r="J34" i="7"/>
  <c r="J35" i="7"/>
  <c r="J36" i="7"/>
  <c r="J37" i="7"/>
  <c r="J38" i="7"/>
  <c r="J39" i="7"/>
  <c r="J40" i="7"/>
  <c r="J41" i="7"/>
  <c r="J42" i="7"/>
  <c r="J43" i="7"/>
  <c r="J44" i="7"/>
  <c r="J45" i="7"/>
  <c r="J46" i="7"/>
  <c r="J47" i="7"/>
  <c r="J48" i="7"/>
  <c r="J49" i="7"/>
  <c r="J50" i="7"/>
  <c r="J51" i="7"/>
  <c r="J52" i="7"/>
  <c r="J53" i="7"/>
  <c r="J54" i="7"/>
  <c r="J55" i="7"/>
  <c r="H43" i="7"/>
  <c r="H38" i="7"/>
  <c r="H33" i="7"/>
  <c r="H28" i="7"/>
  <c r="H23" i="7"/>
  <c r="H18" i="7"/>
  <c r="H5" i="7"/>
  <c r="B3" i="7"/>
  <c r="B4" i="7"/>
  <c r="B5" i="7"/>
  <c r="B6" i="7"/>
  <c r="B7" i="7"/>
  <c r="B8" i="7"/>
  <c r="B9" i="7"/>
  <c r="B10" i="7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35" i="7"/>
  <c r="B36" i="7"/>
  <c r="B37" i="7"/>
  <c r="B38" i="7"/>
  <c r="B39" i="7"/>
  <c r="B40" i="7"/>
  <c r="B41" i="7"/>
  <c r="B42" i="7"/>
  <c r="B43" i="7"/>
  <c r="B44" i="7"/>
  <c r="B45" i="7"/>
  <c r="B46" i="7"/>
  <c r="B47" i="7"/>
  <c r="B48" i="7"/>
  <c r="B49" i="7"/>
  <c r="B50" i="7"/>
  <c r="B51" i="7"/>
  <c r="B52" i="7"/>
  <c r="B53" i="7"/>
  <c r="B54" i="7"/>
  <c r="B55" i="7"/>
  <c r="B2" i="7"/>
  <c r="D19" i="7"/>
  <c r="D20" i="7"/>
  <c r="D21" i="7"/>
  <c r="D22" i="7"/>
  <c r="D23" i="7"/>
  <c r="D24" i="7"/>
  <c r="D25" i="7"/>
  <c r="D26" i="7"/>
  <c r="D27" i="7"/>
  <c r="D28" i="7"/>
  <c r="D29" i="7"/>
  <c r="D30" i="7"/>
  <c r="D31" i="7"/>
  <c r="D32" i="7"/>
  <c r="D33" i="7"/>
  <c r="D34" i="7"/>
  <c r="D35" i="7"/>
  <c r="D36" i="7"/>
  <c r="D37" i="7"/>
  <c r="D38" i="7"/>
  <c r="D39" i="7"/>
  <c r="D40" i="7"/>
  <c r="D41" i="7"/>
  <c r="D42" i="7"/>
  <c r="D43" i="7"/>
  <c r="D44" i="7"/>
  <c r="D45" i="7"/>
  <c r="D46" i="7"/>
  <c r="D47" i="7"/>
  <c r="D48" i="7"/>
  <c r="D49" i="7"/>
  <c r="D50" i="7"/>
  <c r="D51" i="7"/>
  <c r="D52" i="7"/>
  <c r="D53" i="7"/>
  <c r="D54" i="7"/>
  <c r="D55" i="7"/>
  <c r="D4" i="7"/>
  <c r="D5" i="7"/>
  <c r="D6" i="7"/>
  <c r="D7" i="7"/>
  <c r="D8" i="7"/>
  <c r="D9" i="7"/>
  <c r="D10" i="7"/>
  <c r="D11" i="7"/>
  <c r="D12" i="7"/>
  <c r="D13" i="7"/>
  <c r="D14" i="7"/>
  <c r="D15" i="7"/>
  <c r="D16" i="7"/>
  <c r="D17" i="7"/>
  <c r="D18" i="7"/>
  <c r="D3" i="7"/>
  <c r="G43" i="7"/>
  <c r="G38" i="7"/>
  <c r="G33" i="7"/>
  <c r="G28" i="7"/>
  <c r="G23" i="7"/>
  <c r="G18" i="7"/>
  <c r="B1" i="5"/>
  <c r="B50" i="5" s="1"/>
  <c r="B53" i="5"/>
  <c r="I57" i="7" s="1"/>
  <c r="C11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  <c r="E4" i="4"/>
  <c r="E3" i="4"/>
  <c r="E2" i="4"/>
  <c r="C45" i="4"/>
  <c r="C44" i="4"/>
  <c r="C43" i="4"/>
  <c r="C42" i="4"/>
  <c r="C41" i="4"/>
  <c r="C40" i="4"/>
  <c r="C39" i="4"/>
  <c r="C38" i="4"/>
  <c r="C37" i="4"/>
  <c r="C36" i="4"/>
  <c r="C35" i="4"/>
  <c r="C34" i="4"/>
  <c r="C33" i="4"/>
  <c r="C32" i="4"/>
  <c r="C31" i="4"/>
  <c r="C30" i="4"/>
  <c r="C29" i="4"/>
  <c r="C28" i="4"/>
  <c r="C27" i="4"/>
  <c r="C26" i="4"/>
  <c r="C25" i="4"/>
  <c r="C24" i="4"/>
  <c r="C23" i="4"/>
  <c r="C22" i="4"/>
  <c r="C21" i="4"/>
  <c r="C20" i="4"/>
  <c r="C19" i="4"/>
  <c r="C18" i="4"/>
  <c r="C17" i="4"/>
  <c r="C16" i="4"/>
  <c r="C15" i="4"/>
  <c r="C14" i="4"/>
  <c r="C13" i="4"/>
  <c r="C12" i="4"/>
  <c r="C10" i="4"/>
  <c r="C9" i="4"/>
  <c r="C8" i="4"/>
  <c r="C7" i="4"/>
  <c r="C6" i="4"/>
  <c r="C5" i="4"/>
  <c r="C4" i="4"/>
  <c r="C3" i="4"/>
  <c r="C2" i="4"/>
  <c r="C56" i="5"/>
  <c r="K60" i="7" s="1"/>
  <c r="C52" i="5"/>
  <c r="K56" i="7" s="1"/>
  <c r="C53" i="5"/>
  <c r="K57" i="7" s="1"/>
  <c r="C54" i="5"/>
  <c r="K58" i="7" s="1"/>
  <c r="C55" i="5"/>
  <c r="K59" i="7" s="1"/>
  <c r="C57" i="5"/>
  <c r="K61" i="7" s="1"/>
  <c r="B57" i="5"/>
  <c r="I61" i="7" s="1"/>
  <c r="B56" i="5"/>
  <c r="I60" i="7" s="1"/>
  <c r="B55" i="5"/>
  <c r="I59" i="7" s="1"/>
  <c r="B54" i="5"/>
  <c r="I58" i="7" s="1"/>
  <c r="B52" i="5"/>
  <c r="I56" i="7" s="1"/>
  <c r="A3" i="5"/>
  <c r="E5" i="7" s="1"/>
  <c r="F5" i="7" s="1"/>
  <c r="I36" i="2"/>
  <c r="D64" i="5" s="1"/>
  <c r="I31" i="2"/>
  <c r="D63" i="5" s="1"/>
  <c r="I26" i="2"/>
  <c r="D62" i="5" s="1"/>
  <c r="I21" i="2"/>
  <c r="D61" i="5" s="1"/>
  <c r="I16" i="2"/>
  <c r="D60" i="5" s="1"/>
  <c r="I11" i="2"/>
  <c r="D59" i="5" s="1"/>
  <c r="I2" i="2"/>
  <c r="D58" i="5" s="1"/>
  <c r="A2" i="5"/>
  <c r="D46" i="5"/>
  <c r="K55" i="7" s="1"/>
  <c r="D45" i="5"/>
  <c r="K54" i="7" s="1"/>
  <c r="D44" i="5"/>
  <c r="K53" i="7" s="1"/>
  <c r="D43" i="5"/>
  <c r="K52" i="7" s="1"/>
  <c r="D42" i="5"/>
  <c r="K51" i="7" s="1"/>
  <c r="D41" i="5"/>
  <c r="K50" i="7" s="1"/>
  <c r="D40" i="5"/>
  <c r="K49" i="7" s="1"/>
  <c r="D39" i="5"/>
  <c r="K48" i="7" s="1"/>
  <c r="D38" i="5"/>
  <c r="K47" i="7" s="1"/>
  <c r="D37" i="5"/>
  <c r="K46" i="7" s="1"/>
  <c r="D36" i="5"/>
  <c r="K45" i="7" s="1"/>
  <c r="D35" i="5"/>
  <c r="K44" i="7" s="1"/>
  <c r="D34" i="5"/>
  <c r="K42" i="7" s="1"/>
  <c r="D33" i="5"/>
  <c r="K41" i="7" s="1"/>
  <c r="D32" i="5"/>
  <c r="K40" i="7" s="1"/>
  <c r="D31" i="5"/>
  <c r="K39" i="7" s="1"/>
  <c r="D30" i="5"/>
  <c r="K37" i="7" s="1"/>
  <c r="D29" i="5"/>
  <c r="K36" i="7" s="1"/>
  <c r="D28" i="5"/>
  <c r="K35" i="7" s="1"/>
  <c r="D27" i="5"/>
  <c r="K34" i="7" s="1"/>
  <c r="D26" i="5"/>
  <c r="K32" i="7" s="1"/>
  <c r="D25" i="5"/>
  <c r="K31" i="7" s="1"/>
  <c r="D24" i="5"/>
  <c r="K30" i="7" s="1"/>
  <c r="D23" i="5"/>
  <c r="K29" i="7" s="1"/>
  <c r="D22" i="5"/>
  <c r="K27" i="7" s="1"/>
  <c r="D21" i="5"/>
  <c r="K26" i="7" s="1"/>
  <c r="D20" i="5"/>
  <c r="K25" i="7" s="1"/>
  <c r="D19" i="5"/>
  <c r="K24" i="7" s="1"/>
  <c r="D18" i="5"/>
  <c r="K22" i="7" s="1"/>
  <c r="D17" i="5"/>
  <c r="K21" i="7" s="1"/>
  <c r="D16" i="5"/>
  <c r="K20" i="7" s="1"/>
  <c r="D15" i="5"/>
  <c r="K19" i="7" s="1"/>
  <c r="D14" i="5"/>
  <c r="K17" i="7" s="1"/>
  <c r="D13" i="5"/>
  <c r="K16" i="7" s="1"/>
  <c r="D12" i="5"/>
  <c r="K15" i="7" s="1"/>
  <c r="D11" i="5"/>
  <c r="K14" i="7" s="1"/>
  <c r="D10" i="5"/>
  <c r="K13" i="7" s="1"/>
  <c r="D9" i="5"/>
  <c r="K12" i="7" s="1"/>
  <c r="D8" i="5"/>
  <c r="K11" i="7" s="1"/>
  <c r="D7" i="5"/>
  <c r="K10" i="7" s="1"/>
  <c r="D6" i="5"/>
  <c r="K9" i="7" s="1"/>
  <c r="D5" i="5"/>
  <c r="K8" i="7" s="1"/>
  <c r="D4" i="5"/>
  <c r="K7" i="7" s="1"/>
  <c r="D3" i="5"/>
  <c r="K6" i="7" s="1"/>
  <c r="B39" i="5"/>
  <c r="B40" i="5" s="1"/>
  <c r="E49" i="7" s="1"/>
  <c r="F49" i="7" s="1"/>
  <c r="A35" i="5"/>
  <c r="E43" i="7" s="1"/>
  <c r="F43" i="7" s="1"/>
  <c r="B19" i="5"/>
  <c r="B20" i="5" s="1"/>
  <c r="E25" i="7" s="1"/>
  <c r="F25" i="7" s="1"/>
  <c r="C81" i="1"/>
  <c r="A59" i="5" s="1"/>
  <c r="E62" i="7" s="1"/>
  <c r="F62" i="7" s="1"/>
  <c r="C82" i="1"/>
  <c r="A60" i="5" s="1"/>
  <c r="E63" i="7" s="1"/>
  <c r="F63" i="7" s="1"/>
  <c r="C83" i="1"/>
  <c r="A61" i="5" s="1"/>
  <c r="E64" i="7" s="1"/>
  <c r="F64" i="7" s="1"/>
  <c r="C84" i="1"/>
  <c r="A62" i="5" s="1"/>
  <c r="E65" i="7" s="1"/>
  <c r="F65" i="7" s="1"/>
  <c r="C85" i="1"/>
  <c r="A63" i="5" s="1"/>
  <c r="E66" i="7" s="1"/>
  <c r="F66" i="7" s="1"/>
  <c r="C86" i="1"/>
  <c r="A64" i="5" s="1"/>
  <c r="A48" i="5" s="1"/>
  <c r="E4" i="7" s="1"/>
  <c r="F4" i="7" s="1"/>
  <c r="C80" i="1"/>
  <c r="A58" i="5" s="1"/>
  <c r="A47" i="5" s="1"/>
  <c r="E3" i="7" s="1"/>
  <c r="F3" i="7" s="1"/>
  <c r="E77" i="1"/>
  <c r="E76" i="1"/>
  <c r="E75" i="1"/>
  <c r="D77" i="1"/>
  <c r="D76" i="1"/>
  <c r="D75" i="1"/>
  <c r="D73" i="1"/>
  <c r="D72" i="1"/>
  <c r="E73" i="1"/>
  <c r="E72" i="1"/>
  <c r="E71" i="1"/>
  <c r="D71" i="1"/>
  <c r="E67" i="1"/>
  <c r="E66" i="1"/>
  <c r="E64" i="1"/>
  <c r="E63" i="1"/>
  <c r="D67" i="1"/>
  <c r="D66" i="1"/>
  <c r="D64" i="1"/>
  <c r="D63" i="1"/>
  <c r="E68" i="1"/>
  <c r="D68" i="1"/>
  <c r="E62" i="1"/>
  <c r="D62" i="1"/>
  <c r="E59" i="1"/>
  <c r="E58" i="1" s="1"/>
  <c r="E53" i="1"/>
  <c r="E55" i="1" s="1"/>
  <c r="E56" i="1"/>
  <c r="E83" i="1" s="1"/>
  <c r="D56" i="1"/>
  <c r="D57" i="1" s="1"/>
  <c r="D59" i="1"/>
  <c r="D58" i="1" s="1"/>
  <c r="D53" i="1"/>
  <c r="D54" i="1" s="1"/>
  <c r="A34" i="4"/>
  <c r="B26" i="4"/>
  <c r="B27" i="4" s="1"/>
  <c r="B29" i="4" s="1"/>
  <c r="A2" i="4"/>
  <c r="B26" i="3"/>
  <c r="B27" i="3" s="1"/>
  <c r="B29" i="3" s="1"/>
  <c r="A34" i="3"/>
  <c r="A2" i="3"/>
  <c r="C4" i="2"/>
  <c r="C37" i="2"/>
  <c r="D37" i="2"/>
  <c r="C38" i="2"/>
  <c r="D38" i="2"/>
  <c r="C39" i="2"/>
  <c r="D39" i="2"/>
  <c r="C40" i="2"/>
  <c r="D40" i="2"/>
  <c r="C41" i="2"/>
  <c r="D41" i="2"/>
  <c r="B42" i="2"/>
  <c r="B44" i="4" s="1"/>
  <c r="B45" i="4" s="1"/>
  <c r="B41" i="2"/>
  <c r="B42" i="3" s="1"/>
  <c r="B43" i="3" s="1"/>
  <c r="B40" i="2"/>
  <c r="B40" i="3" s="1"/>
  <c r="B41" i="3" s="1"/>
  <c r="B39" i="2"/>
  <c r="B38" i="3" s="1"/>
  <c r="B39" i="3" s="1"/>
  <c r="B38" i="2"/>
  <c r="B36" i="4" s="1"/>
  <c r="B37" i="4" s="1"/>
  <c r="B37" i="2"/>
  <c r="B34" i="4" s="1"/>
  <c r="B35" i="4" s="1"/>
  <c r="B36" i="2"/>
  <c r="B33" i="2"/>
  <c r="B30" i="4" s="1"/>
  <c r="B31" i="4" s="1"/>
  <c r="B32" i="2"/>
  <c r="B32" i="4" s="1"/>
  <c r="B33" i="4" s="1"/>
  <c r="B31" i="2"/>
  <c r="B28" i="2"/>
  <c r="A31" i="2" s="1"/>
  <c r="A30" i="4" s="1"/>
  <c r="B27" i="2"/>
  <c r="B27" i="5" s="1"/>
  <c r="B26" i="2"/>
  <c r="B23" i="2"/>
  <c r="A26" i="2" s="1"/>
  <c r="A26" i="3" s="1"/>
  <c r="B22" i="2"/>
  <c r="B22" i="3" s="1"/>
  <c r="B23" i="3" s="1"/>
  <c r="B21" i="2"/>
  <c r="B18" i="2"/>
  <c r="A21" i="2" s="1"/>
  <c r="A22" i="4" s="1"/>
  <c r="B17" i="2"/>
  <c r="B18" i="3" s="1"/>
  <c r="B19" i="3" s="1"/>
  <c r="B16" i="2"/>
  <c r="B12" i="2"/>
  <c r="B14" i="4" s="1"/>
  <c r="B15" i="4" s="1"/>
  <c r="B13" i="2"/>
  <c r="A16" i="2" s="1"/>
  <c r="A18" i="4" s="1"/>
  <c r="B11" i="2"/>
  <c r="B2" i="2"/>
  <c r="B8" i="2"/>
  <c r="B12" i="3" s="1"/>
  <c r="B13" i="3" s="1"/>
  <c r="C3" i="2"/>
  <c r="D3" i="2"/>
  <c r="D4" i="2"/>
  <c r="C5" i="2"/>
  <c r="D5" i="2"/>
  <c r="C6" i="2"/>
  <c r="D6" i="2"/>
  <c r="C7" i="2"/>
  <c r="D7" i="2"/>
  <c r="B7" i="2"/>
  <c r="B10" i="3" s="1"/>
  <c r="B11" i="3" s="1"/>
  <c r="B6" i="2"/>
  <c r="B8" i="3" s="1"/>
  <c r="B9" i="3" s="1"/>
  <c r="B5" i="2"/>
  <c r="B6" i="3" s="1"/>
  <c r="B7" i="3" s="1"/>
  <c r="B4" i="2"/>
  <c r="B4" i="3" s="1"/>
  <c r="B5" i="3" s="1"/>
  <c r="B3" i="2"/>
  <c r="B2" i="3" s="1"/>
  <c r="B3" i="3" s="1"/>
  <c r="G48" i="1"/>
  <c r="G53" i="1"/>
  <c r="G43" i="1"/>
  <c r="E46" i="1" l="1"/>
  <c r="C61" i="5"/>
  <c r="K64" i="7" s="1"/>
  <c r="B28" i="5"/>
  <c r="E35" i="7" s="1"/>
  <c r="F35" i="7" s="1"/>
  <c r="E34" i="7"/>
  <c r="F34" i="7" s="1"/>
  <c r="E48" i="7"/>
  <c r="F48" i="7" s="1"/>
  <c r="E57" i="1"/>
  <c r="B21" i="5"/>
  <c r="B41" i="5"/>
  <c r="B3" i="5"/>
  <c r="A52" i="5" s="1"/>
  <c r="E56" i="7" s="1"/>
  <c r="A23" i="5"/>
  <c r="E28" i="7" s="1"/>
  <c r="F28" i="7" s="1"/>
  <c r="B43" i="5"/>
  <c r="B23" i="5"/>
  <c r="B45" i="5"/>
  <c r="B5" i="5"/>
  <c r="B28" i="3"/>
  <c r="D83" i="1"/>
  <c r="B25" i="5"/>
  <c r="E24" i="7"/>
  <c r="F24" i="7" s="1"/>
  <c r="B9" i="5"/>
  <c r="B29" i="5"/>
  <c r="B31" i="5"/>
  <c r="B11" i="5"/>
  <c r="A56" i="5" s="1"/>
  <c r="E60" i="7" s="1"/>
  <c r="A22" i="3"/>
  <c r="B33" i="5"/>
  <c r="B15" i="5"/>
  <c r="B13" i="5"/>
  <c r="D55" i="1"/>
  <c r="D82" i="1" s="1"/>
  <c r="B17" i="5"/>
  <c r="B35" i="5"/>
  <c r="B20" i="4"/>
  <c r="B21" i="4" s="1"/>
  <c r="A19" i="5"/>
  <c r="E23" i="7" s="1"/>
  <c r="F23" i="7" s="1"/>
  <c r="B37" i="5"/>
  <c r="B7" i="5"/>
  <c r="G5" i="5"/>
  <c r="G43" i="5"/>
  <c r="G23" i="5"/>
  <c r="H1" i="5"/>
  <c r="G2" i="7"/>
  <c r="G2" i="5" s="1"/>
  <c r="A57" i="5"/>
  <c r="E61" i="7" s="1"/>
  <c r="F61" i="7" s="1"/>
  <c r="A53" i="5"/>
  <c r="E57" i="7" s="1"/>
  <c r="F57" i="7" s="1"/>
  <c r="A31" i="5"/>
  <c r="E38" i="7" s="1"/>
  <c r="F38" i="7" s="1"/>
  <c r="A27" i="5"/>
  <c r="E33" i="7" s="1"/>
  <c r="F33" i="7" s="1"/>
  <c r="D84" i="1"/>
  <c r="E80" i="1"/>
  <c r="D85" i="1"/>
  <c r="E85" i="1"/>
  <c r="E86" i="1"/>
  <c r="D86" i="1"/>
  <c r="E82" i="1"/>
  <c r="D81" i="1"/>
  <c r="E84" i="1"/>
  <c r="D80" i="1"/>
  <c r="B58" i="5" s="1"/>
  <c r="B8" i="4"/>
  <c r="B9" i="4" s="1"/>
  <c r="A26" i="4"/>
  <c r="B38" i="4"/>
  <c r="B39" i="4" s="1"/>
  <c r="B32" i="3"/>
  <c r="B33" i="3" s="1"/>
  <c r="B16" i="4"/>
  <c r="B17" i="4" s="1"/>
  <c r="B30" i="3"/>
  <c r="B31" i="3" s="1"/>
  <c r="A18" i="3"/>
  <c r="B34" i="3"/>
  <c r="B35" i="3" s="1"/>
  <c r="B2" i="4"/>
  <c r="B3" i="4" s="1"/>
  <c r="B10" i="4"/>
  <c r="B11" i="4" s="1"/>
  <c r="B22" i="4"/>
  <c r="B23" i="4" s="1"/>
  <c r="B40" i="4"/>
  <c r="B41" i="4" s="1"/>
  <c r="B36" i="3"/>
  <c r="B37" i="3" s="1"/>
  <c r="B14" i="3"/>
  <c r="B15" i="3" s="1"/>
  <c r="A30" i="3"/>
  <c r="B4" i="4"/>
  <c r="B5" i="4" s="1"/>
  <c r="B12" i="4"/>
  <c r="B13" i="4" s="1"/>
  <c r="B18" i="4"/>
  <c r="B19" i="4" s="1"/>
  <c r="B28" i="4"/>
  <c r="B42" i="4"/>
  <c r="B43" i="4" s="1"/>
  <c r="B16" i="3"/>
  <c r="B17" i="3" s="1"/>
  <c r="B20" i="3"/>
  <c r="B21" i="3" s="1"/>
  <c r="B44" i="3"/>
  <c r="B45" i="3" s="1"/>
  <c r="B6" i="4"/>
  <c r="B7" i="4" s="1"/>
  <c r="B24" i="4"/>
  <c r="B25" i="4" s="1"/>
  <c r="B24" i="3"/>
  <c r="B25" i="3" s="1"/>
  <c r="E54" i="1"/>
  <c r="E81" i="1" s="1"/>
  <c r="A11" i="2"/>
  <c r="A15" i="5" s="1"/>
  <c r="E18" i="7" s="1"/>
  <c r="F18" i="7" s="1"/>
  <c r="F56" i="7" l="1"/>
  <c r="G56" i="5" s="1"/>
  <c r="F60" i="7"/>
  <c r="G60" i="5"/>
  <c r="G38" i="5"/>
  <c r="B38" i="5"/>
  <c r="E47" i="7" s="1"/>
  <c r="F47" i="7" s="1"/>
  <c r="E46" i="7"/>
  <c r="F46" i="7" s="1"/>
  <c r="E36" i="7"/>
  <c r="F36" i="7" s="1"/>
  <c r="B30" i="5"/>
  <c r="E37" i="7" s="1"/>
  <c r="F37" i="7" s="1"/>
  <c r="B42" i="5"/>
  <c r="E51" i="7" s="1"/>
  <c r="F51" i="7" s="1"/>
  <c r="E50" i="7"/>
  <c r="F50" i="7" s="1"/>
  <c r="E12" i="7"/>
  <c r="F12" i="7" s="1"/>
  <c r="B10" i="5"/>
  <c r="E13" i="7" s="1"/>
  <c r="F13" i="7" s="1"/>
  <c r="B22" i="5"/>
  <c r="E27" i="7" s="1"/>
  <c r="F27" i="7" s="1"/>
  <c r="E26" i="7"/>
  <c r="F26" i="7" s="1"/>
  <c r="B8" i="5"/>
  <c r="E11" i="7" s="1"/>
  <c r="F11" i="7" s="1"/>
  <c r="E10" i="7"/>
  <c r="F10" i="7" s="1"/>
  <c r="G18" i="5"/>
  <c r="B36" i="5"/>
  <c r="E45" i="7" s="1"/>
  <c r="F45" i="7" s="1"/>
  <c r="E44" i="7"/>
  <c r="F44" i="7" s="1"/>
  <c r="B26" i="5"/>
  <c r="E32" i="7" s="1"/>
  <c r="F32" i="7" s="1"/>
  <c r="E31" i="7"/>
  <c r="F31" i="7" s="1"/>
  <c r="B18" i="5"/>
  <c r="E22" i="7" s="1"/>
  <c r="F22" i="7" s="1"/>
  <c r="E21" i="7"/>
  <c r="F21" i="7" s="1"/>
  <c r="D46" i="1"/>
  <c r="B61" i="5"/>
  <c r="I64" i="7" s="1"/>
  <c r="G64" i="5" s="1"/>
  <c r="E6" i="7"/>
  <c r="F6" i="7" s="1"/>
  <c r="B4" i="5"/>
  <c r="E7" i="7" s="1"/>
  <c r="F7" i="7" s="1"/>
  <c r="B6" i="5"/>
  <c r="E9" i="7" s="1"/>
  <c r="F9" i="7" s="1"/>
  <c r="E8" i="7"/>
  <c r="F8" i="7" s="1"/>
  <c r="B16" i="5"/>
  <c r="E20" i="7" s="1"/>
  <c r="F20" i="7" s="1"/>
  <c r="E19" i="7"/>
  <c r="F19" i="7" s="1"/>
  <c r="B46" i="5"/>
  <c r="E55" i="7" s="1"/>
  <c r="F55" i="7" s="1"/>
  <c r="E54" i="7"/>
  <c r="F54" i="7" s="1"/>
  <c r="D18" i="2"/>
  <c r="D21" i="2"/>
  <c r="D27" i="2"/>
  <c r="E14" i="7"/>
  <c r="F14" i="7" s="1"/>
  <c r="B12" i="5"/>
  <c r="E15" i="7" s="1"/>
  <c r="F15" i="7" s="1"/>
  <c r="E39" i="7"/>
  <c r="F39" i="7" s="1"/>
  <c r="B32" i="5"/>
  <c r="E40" i="7" s="1"/>
  <c r="F40" i="7" s="1"/>
  <c r="A54" i="5"/>
  <c r="E58" i="7" s="1"/>
  <c r="A55" i="5"/>
  <c r="E59" i="7" s="1"/>
  <c r="G57" i="5"/>
  <c r="B34" i="5"/>
  <c r="E42" i="7" s="1"/>
  <c r="F42" i="7" s="1"/>
  <c r="E41" i="7"/>
  <c r="F41" i="7" s="1"/>
  <c r="B24" i="5"/>
  <c r="E30" i="7" s="1"/>
  <c r="F30" i="7" s="1"/>
  <c r="E29" i="7"/>
  <c r="F29" i="7" s="1"/>
  <c r="G33" i="5"/>
  <c r="G28" i="5"/>
  <c r="E16" i="7"/>
  <c r="F16" i="7" s="1"/>
  <c r="B14" i="5"/>
  <c r="E17" i="7" s="1"/>
  <c r="F17" i="7" s="1"/>
  <c r="B44" i="5"/>
  <c r="E53" i="7" s="1"/>
  <c r="F53" i="7" s="1"/>
  <c r="E52" i="7"/>
  <c r="F52" i="7" s="1"/>
  <c r="C47" i="5"/>
  <c r="C60" i="5"/>
  <c r="K63" i="7" s="1"/>
  <c r="D44" i="1"/>
  <c r="B59" i="5"/>
  <c r="I62" i="7" s="1"/>
  <c r="E44" i="1"/>
  <c r="D8" i="2" s="1"/>
  <c r="C59" i="5"/>
  <c r="K62" i="7" s="1"/>
  <c r="E48" i="1"/>
  <c r="D42" i="2" s="1"/>
  <c r="C63" i="5"/>
  <c r="K66" i="7" s="1"/>
  <c r="D47" i="1"/>
  <c r="C23" i="2" s="1"/>
  <c r="B62" i="5"/>
  <c r="I65" i="7" s="1"/>
  <c r="D49" i="1"/>
  <c r="C36" i="2" s="1"/>
  <c r="E41" i="2" s="1"/>
  <c r="B64" i="5"/>
  <c r="D48" i="1"/>
  <c r="C42" i="2" s="1"/>
  <c r="B63" i="5"/>
  <c r="I66" i="7" s="1"/>
  <c r="E45" i="1"/>
  <c r="D13" i="2" s="1"/>
  <c r="E49" i="1"/>
  <c r="D32" i="2" s="1"/>
  <c r="C64" i="5"/>
  <c r="D45" i="1"/>
  <c r="B60" i="5"/>
  <c r="I63" i="7" s="1"/>
  <c r="E47" i="1"/>
  <c r="D23" i="2" s="1"/>
  <c r="F23" i="2" s="1"/>
  <c r="C62" i="5"/>
  <c r="K65" i="7" s="1"/>
  <c r="E43" i="1"/>
  <c r="D12" i="2" s="1"/>
  <c r="C58" i="5"/>
  <c r="D43" i="1"/>
  <c r="C12" i="2" s="1"/>
  <c r="A14" i="4"/>
  <c r="A14" i="3"/>
  <c r="F59" i="7" l="1"/>
  <c r="G59" i="5" s="1"/>
  <c r="C27" i="2"/>
  <c r="C21" i="2"/>
  <c r="E23" i="2" s="1"/>
  <c r="G23" i="2" s="1"/>
  <c r="I49" i="1" s="1"/>
  <c r="C18" i="2"/>
  <c r="F58" i="7"/>
  <c r="G58" i="5" s="1"/>
  <c r="G61" i="5"/>
  <c r="G65" i="5"/>
  <c r="G66" i="5"/>
  <c r="G62" i="5"/>
  <c r="G63" i="5"/>
  <c r="C48" i="5"/>
  <c r="E47" i="5"/>
  <c r="I3" i="7"/>
  <c r="E48" i="5"/>
  <c r="D17" i="2"/>
  <c r="D22" i="2"/>
  <c r="F22" i="2" s="1"/>
  <c r="D16" i="2"/>
  <c r="F18" i="2" s="1"/>
  <c r="D28" i="2"/>
  <c r="D36" i="2"/>
  <c r="F39" i="2" s="1"/>
  <c r="C2" i="2"/>
  <c r="E4" i="2" s="1"/>
  <c r="D26" i="2"/>
  <c r="F27" i="2" s="1"/>
  <c r="D33" i="2"/>
  <c r="D31" i="2"/>
  <c r="F32" i="2" s="1"/>
  <c r="C31" i="2"/>
  <c r="C33" i="2"/>
  <c r="C26" i="2"/>
  <c r="E27" i="2" s="1"/>
  <c r="D2" i="2"/>
  <c r="F5" i="2" s="1"/>
  <c r="C28" i="2"/>
  <c r="E39" i="2"/>
  <c r="E42" i="2"/>
  <c r="E37" i="2"/>
  <c r="E38" i="2"/>
  <c r="C32" i="2"/>
  <c r="E40" i="2"/>
  <c r="C17" i="2"/>
  <c r="C8" i="2"/>
  <c r="C22" i="2"/>
  <c r="C13" i="2"/>
  <c r="C16" i="2"/>
  <c r="E18" i="2" s="1"/>
  <c r="D11" i="2"/>
  <c r="E22" i="2" l="1"/>
  <c r="K4" i="7"/>
  <c r="K3" i="7"/>
  <c r="G3" i="5" s="1"/>
  <c r="I4" i="7"/>
  <c r="F17" i="2"/>
  <c r="H23" i="2"/>
  <c r="I23" i="2" s="1"/>
  <c r="C24" i="3" s="1"/>
  <c r="C25" i="5" s="1"/>
  <c r="G27" i="2"/>
  <c r="E26" i="3" s="1"/>
  <c r="E27" i="3" s="1"/>
  <c r="E28" i="5" s="1"/>
  <c r="F38" i="2"/>
  <c r="F28" i="2"/>
  <c r="F40" i="2"/>
  <c r="F37" i="2"/>
  <c r="F41" i="2"/>
  <c r="E3" i="2"/>
  <c r="E33" i="2"/>
  <c r="E6" i="2"/>
  <c r="F42" i="2"/>
  <c r="G42" i="2" s="1"/>
  <c r="E44" i="3" s="1"/>
  <c r="E5" i="2"/>
  <c r="E7" i="2"/>
  <c r="E28" i="2"/>
  <c r="F33" i="2"/>
  <c r="E32" i="2"/>
  <c r="E24" i="3"/>
  <c r="E25" i="5" s="1"/>
  <c r="F6" i="2"/>
  <c r="F8" i="2"/>
  <c r="F4" i="2"/>
  <c r="G4" i="2" s="1"/>
  <c r="E4" i="3" s="1"/>
  <c r="F3" i="2"/>
  <c r="F7" i="2"/>
  <c r="G39" i="2"/>
  <c r="E38" i="3" s="1"/>
  <c r="G22" i="2"/>
  <c r="H22" i="2" s="1"/>
  <c r="I22" i="2" s="1"/>
  <c r="G18" i="2"/>
  <c r="H18" i="2" s="1"/>
  <c r="I18" i="2" s="1"/>
  <c r="E8" i="2"/>
  <c r="C11" i="2"/>
  <c r="E17" i="2"/>
  <c r="F13" i="2"/>
  <c r="F12" i="2"/>
  <c r="G4" i="5" l="1"/>
  <c r="M35" i="7"/>
  <c r="L35" i="7"/>
  <c r="M31" i="7"/>
  <c r="L31" i="7"/>
  <c r="H31" i="7"/>
  <c r="I31" i="7"/>
  <c r="H39" i="2"/>
  <c r="I39" i="2" s="1"/>
  <c r="C38" i="3" s="1"/>
  <c r="C39" i="5" s="1"/>
  <c r="H42" i="2"/>
  <c r="I42" i="2" s="1"/>
  <c r="C44" i="3" s="1"/>
  <c r="C45" i="5" s="1"/>
  <c r="H27" i="2"/>
  <c r="I27" i="2" s="1"/>
  <c r="C26" i="3" s="1"/>
  <c r="H4" i="2"/>
  <c r="I4" i="2" s="1"/>
  <c r="C4" i="3" s="1"/>
  <c r="C5" i="5" s="1"/>
  <c r="E27" i="5"/>
  <c r="G5" i="2"/>
  <c r="H5" i="2" s="1"/>
  <c r="G38" i="2"/>
  <c r="H38" i="2" s="1"/>
  <c r="I38" i="2" s="1"/>
  <c r="C36" i="3" s="1"/>
  <c r="C37" i="5" s="1"/>
  <c r="G40" i="2"/>
  <c r="E40" i="3" s="1"/>
  <c r="G37" i="2"/>
  <c r="E34" i="3" s="1"/>
  <c r="E35" i="3" s="1"/>
  <c r="E36" i="5" s="1"/>
  <c r="G28" i="2"/>
  <c r="E28" i="3" s="1"/>
  <c r="E29" i="5" s="1"/>
  <c r="G33" i="2"/>
  <c r="E30" i="3" s="1"/>
  <c r="E31" i="5" s="1"/>
  <c r="G41" i="2"/>
  <c r="E42" i="3" s="1"/>
  <c r="G32" i="2"/>
  <c r="E32" i="3" s="1"/>
  <c r="G6" i="2"/>
  <c r="E8" i="3" s="1"/>
  <c r="G8" i="2"/>
  <c r="E12" i="3" s="1"/>
  <c r="E25" i="3"/>
  <c r="E26" i="5" s="1"/>
  <c r="G3" i="2"/>
  <c r="E2" i="3" s="1"/>
  <c r="E3" i="3" s="1"/>
  <c r="E4" i="5" s="1"/>
  <c r="G7" i="2"/>
  <c r="E10" i="3" s="1"/>
  <c r="E11" i="3" s="1"/>
  <c r="E12" i="5" s="1"/>
  <c r="E45" i="3"/>
  <c r="E46" i="5" s="1"/>
  <c r="E45" i="5"/>
  <c r="E39" i="3"/>
  <c r="E40" i="5" s="1"/>
  <c r="E39" i="5"/>
  <c r="E5" i="3"/>
  <c r="E6" i="5" s="1"/>
  <c r="E5" i="5"/>
  <c r="I53" i="1"/>
  <c r="C25" i="3"/>
  <c r="C26" i="5" s="1"/>
  <c r="C22" i="3"/>
  <c r="C23" i="5" s="1"/>
  <c r="C20" i="3"/>
  <c r="C21" i="5" s="1"/>
  <c r="G17" i="2"/>
  <c r="H17" i="2" s="1"/>
  <c r="I17" i="2" s="1"/>
  <c r="E13" i="2"/>
  <c r="E12" i="2"/>
  <c r="E20" i="3"/>
  <c r="I47" i="1"/>
  <c r="E22" i="3"/>
  <c r="G31" i="5" l="1"/>
  <c r="M48" i="7"/>
  <c r="L48" i="7"/>
  <c r="M49" i="7"/>
  <c r="L49" i="7"/>
  <c r="M55" i="7"/>
  <c r="L55" i="7"/>
  <c r="M45" i="7"/>
  <c r="L45" i="7"/>
  <c r="M54" i="7"/>
  <c r="L54" i="7"/>
  <c r="M39" i="7"/>
  <c r="L39" i="7"/>
  <c r="M36" i="7"/>
  <c r="L36" i="7"/>
  <c r="M34" i="7"/>
  <c r="L34" i="7"/>
  <c r="M32" i="7"/>
  <c r="L32" i="7"/>
  <c r="M7" i="7"/>
  <c r="L7" i="7"/>
  <c r="M9" i="7"/>
  <c r="L9" i="7"/>
  <c r="M15" i="7"/>
  <c r="L15" i="7"/>
  <c r="M8" i="7"/>
  <c r="L8" i="7"/>
  <c r="H54" i="7"/>
  <c r="H48" i="7"/>
  <c r="H46" i="7"/>
  <c r="H32" i="7"/>
  <c r="H26" i="7"/>
  <c r="H29" i="7"/>
  <c r="H8" i="7"/>
  <c r="I54" i="7"/>
  <c r="I48" i="7"/>
  <c r="I46" i="7"/>
  <c r="I32" i="7"/>
  <c r="I26" i="7"/>
  <c r="I29" i="7"/>
  <c r="I8" i="7"/>
  <c r="E36" i="3"/>
  <c r="E37" i="3" s="1"/>
  <c r="E38" i="5" s="1"/>
  <c r="H40" i="2"/>
  <c r="I40" i="2" s="1"/>
  <c r="C40" i="3" s="1"/>
  <c r="C41" i="5" s="1"/>
  <c r="E6" i="3"/>
  <c r="E7" i="3" s="1"/>
  <c r="E8" i="5" s="1"/>
  <c r="H41" i="2"/>
  <c r="I41" i="2" s="1"/>
  <c r="C42" i="3" s="1"/>
  <c r="C43" i="5" s="1"/>
  <c r="H37" i="2"/>
  <c r="I37" i="2" s="1"/>
  <c r="C34" i="3" s="1"/>
  <c r="C35" i="5" s="1"/>
  <c r="H32" i="2"/>
  <c r="I32" i="2" s="1"/>
  <c r="C32" i="3" s="1"/>
  <c r="C33" i="5" s="1"/>
  <c r="H33" i="2"/>
  <c r="I33" i="2" s="1"/>
  <c r="C30" i="3" s="1"/>
  <c r="C31" i="5" s="1"/>
  <c r="H28" i="2"/>
  <c r="I28" i="2" s="1"/>
  <c r="C28" i="3" s="1"/>
  <c r="C29" i="5" s="1"/>
  <c r="G13" i="2"/>
  <c r="H13" i="2" s="1"/>
  <c r="I13" i="2" s="1"/>
  <c r="G12" i="2"/>
  <c r="H12" i="2" s="1"/>
  <c r="I12" i="2" s="1"/>
  <c r="H7" i="2"/>
  <c r="I7" i="2" s="1"/>
  <c r="C10" i="3" s="1"/>
  <c r="C11" i="5" s="1"/>
  <c r="H8" i="2"/>
  <c r="I8" i="2" s="1"/>
  <c r="C12" i="3" s="1"/>
  <c r="C13" i="5" s="1"/>
  <c r="H6" i="2"/>
  <c r="I6" i="2" s="1"/>
  <c r="C8" i="3" s="1"/>
  <c r="C9" i="5" s="1"/>
  <c r="H3" i="2"/>
  <c r="I3" i="2" s="1"/>
  <c r="C2" i="3" s="1"/>
  <c r="C3" i="5" s="1"/>
  <c r="I5" i="2"/>
  <c r="C6" i="3" s="1"/>
  <c r="C7" i="5" s="1"/>
  <c r="E35" i="5"/>
  <c r="I51" i="1"/>
  <c r="E31" i="3"/>
  <c r="E32" i="5" s="1"/>
  <c r="E29" i="3"/>
  <c r="E30" i="5" s="1"/>
  <c r="C27" i="5"/>
  <c r="C27" i="3"/>
  <c r="C28" i="5" s="1"/>
  <c r="I43" i="1"/>
  <c r="E43" i="3"/>
  <c r="E44" i="5" s="1"/>
  <c r="E43" i="5"/>
  <c r="E11" i="5"/>
  <c r="E3" i="5"/>
  <c r="E9" i="3"/>
  <c r="E10" i="5" s="1"/>
  <c r="E9" i="5"/>
  <c r="E23" i="3"/>
  <c r="E24" i="5" s="1"/>
  <c r="E23" i="5"/>
  <c r="E41" i="3"/>
  <c r="E42" i="5" s="1"/>
  <c r="E41" i="5"/>
  <c r="E33" i="3"/>
  <c r="E34" i="5" s="1"/>
  <c r="E33" i="5"/>
  <c r="E21" i="3"/>
  <c r="E22" i="5" s="1"/>
  <c r="E21" i="5"/>
  <c r="E13" i="3"/>
  <c r="E14" i="5" s="1"/>
  <c r="E13" i="5"/>
  <c r="C5" i="3"/>
  <c r="C6" i="5" s="1"/>
  <c r="C39" i="3"/>
  <c r="C40" i="5" s="1"/>
  <c r="C21" i="3"/>
  <c r="C22" i="5" s="1"/>
  <c r="C23" i="3"/>
  <c r="C24" i="5" s="1"/>
  <c r="C37" i="3"/>
  <c r="C38" i="5" s="1"/>
  <c r="C45" i="3"/>
  <c r="C46" i="5" s="1"/>
  <c r="C18" i="3"/>
  <c r="C19" i="5" s="1"/>
  <c r="E18" i="3"/>
  <c r="G54" i="5" l="1"/>
  <c r="G32" i="5"/>
  <c r="G48" i="5"/>
  <c r="G8" i="5"/>
  <c r="M50" i="7"/>
  <c r="L50" i="7"/>
  <c r="M52" i="7"/>
  <c r="L52" i="7"/>
  <c r="M47" i="7"/>
  <c r="L47" i="7"/>
  <c r="M51" i="7"/>
  <c r="L51" i="7"/>
  <c r="M53" i="7"/>
  <c r="L53" i="7"/>
  <c r="M41" i="7"/>
  <c r="L41" i="7"/>
  <c r="M40" i="7"/>
  <c r="L40" i="7"/>
  <c r="M44" i="7"/>
  <c r="L44" i="7"/>
  <c r="M42" i="7"/>
  <c r="L42" i="7"/>
  <c r="M37" i="7"/>
  <c r="L37" i="7"/>
  <c r="M30" i="7"/>
  <c r="L30" i="7"/>
  <c r="M27" i="7"/>
  <c r="L27" i="7"/>
  <c r="M29" i="7"/>
  <c r="L29" i="7"/>
  <c r="M26" i="7"/>
  <c r="L26" i="7"/>
  <c r="M13" i="7"/>
  <c r="L13" i="7"/>
  <c r="M14" i="7"/>
  <c r="L14" i="7"/>
  <c r="M16" i="7"/>
  <c r="L16" i="7"/>
  <c r="M17" i="7"/>
  <c r="L17" i="7"/>
  <c r="M12" i="7"/>
  <c r="L12" i="7"/>
  <c r="M11" i="7"/>
  <c r="L11" i="7"/>
  <c r="M6" i="7"/>
  <c r="L6" i="7"/>
  <c r="H47" i="7"/>
  <c r="H50" i="7"/>
  <c r="H49" i="7"/>
  <c r="H55" i="7"/>
  <c r="H52" i="7"/>
  <c r="H44" i="7"/>
  <c r="H41" i="7"/>
  <c r="H36" i="7"/>
  <c r="H39" i="7"/>
  <c r="H35" i="7"/>
  <c r="H30" i="7"/>
  <c r="H34" i="7"/>
  <c r="H27" i="7"/>
  <c r="H24" i="7"/>
  <c r="H14" i="7"/>
  <c r="H10" i="7"/>
  <c r="H9" i="7"/>
  <c r="H12" i="7"/>
  <c r="H16" i="7"/>
  <c r="H6" i="7"/>
  <c r="I50" i="7"/>
  <c r="I49" i="7"/>
  <c r="I55" i="7"/>
  <c r="I52" i="7"/>
  <c r="I47" i="7"/>
  <c r="I41" i="7"/>
  <c r="I44" i="7"/>
  <c r="I36" i="7"/>
  <c r="I39" i="7"/>
  <c r="I35" i="7"/>
  <c r="I34" i="7"/>
  <c r="I30" i="7"/>
  <c r="I27" i="7"/>
  <c r="I24" i="7"/>
  <c r="I12" i="7"/>
  <c r="I16" i="7"/>
  <c r="I14" i="7"/>
  <c r="I9" i="7"/>
  <c r="I10" i="7"/>
  <c r="I6" i="7"/>
  <c r="E7" i="5"/>
  <c r="E37" i="5"/>
  <c r="C43" i="3"/>
  <c r="C44" i="5" s="1"/>
  <c r="C35" i="3"/>
  <c r="C36" i="5" s="1"/>
  <c r="E16" i="3"/>
  <c r="E17" i="3" s="1"/>
  <c r="E18" i="5" s="1"/>
  <c r="C41" i="3"/>
  <c r="C42" i="5" s="1"/>
  <c r="C33" i="3"/>
  <c r="C34" i="5" s="1"/>
  <c r="C31" i="3"/>
  <c r="C32" i="5" s="1"/>
  <c r="E14" i="3"/>
  <c r="E15" i="5" s="1"/>
  <c r="I45" i="1"/>
  <c r="C3" i="3"/>
  <c r="C4" i="5" s="1"/>
  <c r="C29" i="3"/>
  <c r="C30" i="5" s="1"/>
  <c r="C11" i="3"/>
  <c r="C12" i="5" s="1"/>
  <c r="C9" i="3"/>
  <c r="C10" i="5" s="1"/>
  <c r="C7" i="3"/>
  <c r="C8" i="5" s="1"/>
  <c r="E19" i="3"/>
  <c r="E20" i="5" s="1"/>
  <c r="E19" i="5"/>
  <c r="C13" i="3"/>
  <c r="C14" i="5" s="1"/>
  <c r="H17" i="7" s="1"/>
  <c r="C19" i="3"/>
  <c r="C20" i="5" s="1"/>
  <c r="C14" i="3"/>
  <c r="C15" i="5" s="1"/>
  <c r="C16" i="3"/>
  <c r="C17" i="5" s="1"/>
  <c r="G52" i="5" l="1"/>
  <c r="G30" i="5"/>
  <c r="G49" i="5"/>
  <c r="G41" i="5"/>
  <c r="G55" i="5"/>
  <c r="G50" i="5"/>
  <c r="G26" i="5"/>
  <c r="G29" i="5"/>
  <c r="G16" i="5"/>
  <c r="G9" i="5"/>
  <c r="G39" i="5"/>
  <c r="G47" i="5"/>
  <c r="G36" i="5"/>
  <c r="G14" i="5"/>
  <c r="G44" i="5"/>
  <c r="G27" i="5"/>
  <c r="G34" i="5"/>
  <c r="G12" i="5"/>
  <c r="G35" i="5"/>
  <c r="G6" i="5"/>
  <c r="M46" i="7"/>
  <c r="L46" i="7"/>
  <c r="M25" i="7"/>
  <c r="L25" i="7"/>
  <c r="M24" i="7"/>
  <c r="L24" i="7"/>
  <c r="M22" i="7"/>
  <c r="L22" i="7"/>
  <c r="M19" i="7"/>
  <c r="L19" i="7"/>
  <c r="M10" i="7"/>
  <c r="L10" i="7"/>
  <c r="H45" i="7"/>
  <c r="H53" i="7"/>
  <c r="H51" i="7"/>
  <c r="H40" i="7"/>
  <c r="H42" i="7"/>
  <c r="H37" i="7"/>
  <c r="H25" i="7"/>
  <c r="H21" i="7"/>
  <c r="H19" i="7"/>
  <c r="H11" i="7"/>
  <c r="H13" i="7"/>
  <c r="H15" i="7"/>
  <c r="H7" i="7"/>
  <c r="I51" i="7"/>
  <c r="I45" i="7"/>
  <c r="I53" i="7"/>
  <c r="I40" i="7"/>
  <c r="I42" i="7"/>
  <c r="I37" i="7"/>
  <c r="I25" i="7"/>
  <c r="I21" i="7"/>
  <c r="I13" i="7"/>
  <c r="I15" i="7"/>
  <c r="I19" i="7"/>
  <c r="I7" i="7"/>
  <c r="I11" i="7"/>
  <c r="I17" i="7"/>
  <c r="G17" i="5" s="1"/>
  <c r="E17" i="5"/>
  <c r="E15" i="3"/>
  <c r="E16" i="5" s="1"/>
  <c r="C17" i="3"/>
  <c r="C18" i="5" s="1"/>
  <c r="C15" i="3"/>
  <c r="C16" i="5" s="1"/>
  <c r="G42" i="5" l="1"/>
  <c r="G53" i="5"/>
  <c r="G51" i="5"/>
  <c r="G24" i="5"/>
  <c r="G45" i="5"/>
  <c r="G10" i="5"/>
  <c r="G15" i="5"/>
  <c r="G40" i="5"/>
  <c r="G19" i="5"/>
  <c r="G13" i="5"/>
  <c r="G11" i="5"/>
  <c r="G25" i="5"/>
  <c r="G37" i="5"/>
  <c r="G46" i="5"/>
  <c r="G7" i="5"/>
  <c r="M21" i="7"/>
  <c r="L21" i="7"/>
  <c r="M20" i="7"/>
  <c r="L20" i="7"/>
  <c r="H20" i="7"/>
  <c r="H22" i="7"/>
  <c r="I22" i="7"/>
  <c r="I20" i="7"/>
  <c r="G21" i="5" l="1"/>
  <c r="G22" i="5"/>
  <c r="G20" i="5"/>
</calcChain>
</file>

<file path=xl/sharedStrings.xml><?xml version="1.0" encoding="utf-8"?>
<sst xmlns="http://schemas.openxmlformats.org/spreadsheetml/2006/main" count="392" uniqueCount="131">
  <si>
    <t>Point</t>
  </si>
  <si>
    <t>Fiducial</t>
  </si>
  <si>
    <t>Rivoire&amp;carré</t>
  </si>
  <si>
    <t>Plein_ciel</t>
  </si>
  <si>
    <t>PCnord</t>
  </si>
  <si>
    <t>PCsud</t>
  </si>
  <si>
    <t>Antenne_lycée</t>
  </si>
  <si>
    <t>522.NEW</t>
  </si>
  <si>
    <t>ID</t>
  </si>
  <si>
    <t>E</t>
  </si>
  <si>
    <t>N</t>
  </si>
  <si>
    <t>H</t>
  </si>
  <si>
    <t>V0 sur</t>
  </si>
  <si>
    <t>Dep</t>
  </si>
  <si>
    <t>De</t>
  </si>
  <si>
    <t>Dn</t>
  </si>
  <si>
    <t>Dist H</t>
  </si>
  <si>
    <t>Gis</t>
  </si>
  <si>
    <t>Hz</t>
  </si>
  <si>
    <t>Départ</t>
  </si>
  <si>
    <t>Final</t>
  </si>
  <si>
    <t>P.1</t>
  </si>
  <si>
    <t>P.2</t>
  </si>
  <si>
    <t>P.3</t>
  </si>
  <si>
    <t>P.4</t>
  </si>
  <si>
    <t>P.5</t>
  </si>
  <si>
    <t>Arr</t>
  </si>
  <si>
    <t>Station</t>
  </si>
  <si>
    <t>Visée</t>
  </si>
  <si>
    <t>V</t>
  </si>
  <si>
    <t>Dh</t>
  </si>
  <si>
    <t xml:space="preserve">Vo = </t>
  </si>
  <si>
    <t>Point_1</t>
  </si>
  <si>
    <t>Point_2</t>
  </si>
  <si>
    <t>Point_3</t>
  </si>
  <si>
    <t>Point_4</t>
  </si>
  <si>
    <t>Point_5</t>
  </si>
  <si>
    <t>Depart</t>
  </si>
  <si>
    <t>Coordonnées de base</t>
  </si>
  <si>
    <t>Coordonnées des élèves</t>
  </si>
  <si>
    <t>Offset 01</t>
  </si>
  <si>
    <t>Offset 02</t>
  </si>
  <si>
    <t>Coordonnées finales</t>
  </si>
  <si>
    <t xml:space="preserve">ref = </t>
  </si>
  <si>
    <t>Est</t>
  </si>
  <si>
    <t>Nord</t>
  </si>
  <si>
    <t>V0</t>
  </si>
  <si>
    <t>infos</t>
  </si>
  <si>
    <t>E =</t>
  </si>
  <si>
    <t>N =</t>
  </si>
  <si>
    <t>-999999.000000</t>
  </si>
  <si>
    <t>1.500000</t>
  </si>
  <si>
    <t>-1.0000000</t>
  </si>
  <si>
    <t>Reference</t>
  </si>
  <si>
    <t>1.000000</t>
  </si>
  <si>
    <t>Mesure</t>
  </si>
  <si>
    <t>Commentaire</t>
  </si>
  <si>
    <t>Géobase</t>
  </si>
  <si>
    <t>000001</t>
  </si>
  <si>
    <t>000002</t>
  </si>
  <si>
    <t>000003</t>
  </si>
  <si>
    <t>000004</t>
  </si>
  <si>
    <t>000005</t>
  </si>
  <si>
    <t>000006</t>
  </si>
  <si>
    <t>000007</t>
  </si>
  <si>
    <t>000008</t>
  </si>
  <si>
    <t>000009</t>
  </si>
  <si>
    <t>000010</t>
  </si>
  <si>
    <t>000011</t>
  </si>
  <si>
    <t>000012</t>
  </si>
  <si>
    <t>000013</t>
  </si>
  <si>
    <t>000014</t>
  </si>
  <si>
    <t>000015</t>
  </si>
  <si>
    <t>000016</t>
  </si>
  <si>
    <t>000017</t>
  </si>
  <si>
    <t>000018</t>
  </si>
  <si>
    <t>000019</t>
  </si>
  <si>
    <t>000020</t>
  </si>
  <si>
    <t>000021</t>
  </si>
  <si>
    <t>000022</t>
  </si>
  <si>
    <t>000023</t>
  </si>
  <si>
    <t>000024</t>
  </si>
  <si>
    <t>000025</t>
  </si>
  <si>
    <t>000026</t>
  </si>
  <si>
    <t>000027</t>
  </si>
  <si>
    <t>000028</t>
  </si>
  <si>
    <t>000029</t>
  </si>
  <si>
    <t>000030</t>
  </si>
  <si>
    <t>000031</t>
  </si>
  <si>
    <t>000032</t>
  </si>
  <si>
    <t>000033</t>
  </si>
  <si>
    <t>000034</t>
  </si>
  <si>
    <t>000035</t>
  </si>
  <si>
    <t>000036</t>
  </si>
  <si>
    <t>000037</t>
  </si>
  <si>
    <t>000038</t>
  </si>
  <si>
    <t>000039</t>
  </si>
  <si>
    <t>000040</t>
  </si>
  <si>
    <t>000041</t>
  </si>
  <si>
    <t>000042</t>
  </si>
  <si>
    <t>000043</t>
  </si>
  <si>
    <t>000044</t>
  </si>
  <si>
    <t>000045</t>
  </si>
  <si>
    <t>000046</t>
  </si>
  <si>
    <t>000047</t>
  </si>
  <si>
    <t>000048</t>
  </si>
  <si>
    <t>000049</t>
  </si>
  <si>
    <t>000050</t>
  </si>
  <si>
    <t>000051</t>
  </si>
  <si>
    <t>000052</t>
  </si>
  <si>
    <t>000053</t>
  </si>
  <si>
    <t>000054</t>
  </si>
  <si>
    <t xml:space="preserve">          </t>
  </si>
  <si>
    <t>N°ligne</t>
  </si>
  <si>
    <t>2sp</t>
  </si>
  <si>
    <t>Space</t>
  </si>
  <si>
    <t>TYPE</t>
  </si>
  <si>
    <t>MAT</t>
  </si>
  <si>
    <t>Sapace</t>
  </si>
  <si>
    <t>VAL</t>
  </si>
  <si>
    <t>000055</t>
  </si>
  <si>
    <t>000056</t>
  </si>
  <si>
    <t>000057</t>
  </si>
  <si>
    <t>000058</t>
  </si>
  <si>
    <t>000059</t>
  </si>
  <si>
    <t>000060</t>
  </si>
  <si>
    <t>000061</t>
  </si>
  <si>
    <t>000062</t>
  </si>
  <si>
    <t>000063</t>
  </si>
  <si>
    <t>000064</t>
  </si>
  <si>
    <t>000065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</si>
</sst>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0.000"/>
    <numFmt numFmtId="165" formatCode="0.0000"/>
    <numFmt numFmtId="166" formatCode="0.0"/>
    <numFmt numFmtId="167" formatCode="0.0000_ ;[Red]\-0.0000\ "/>
    <numFmt numFmtId="168" formatCode="_-* #,##0.000_-;\-* #,##0.000_-;_-* &quot;-&quot;??_-;_-@_-"/>
    <numFmt numFmtId="169" formatCode="_-* #,##0.0000_-;\-* #,##0.0000_-;_-* &quot;-&quot;??_-;_-@_-"/>
    <numFmt numFmtId="170" formatCode="000000"/>
    <numFmt numFmtId="171" formatCode="0.0000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B0F0"/>
      <name val="Calibri"/>
      <family val="2"/>
      <scheme val="minor"/>
    </font>
    <font>
      <sz val="8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rgb="FF00B0F0"/>
      <name val="Calibri"/>
      <family val="2"/>
      <scheme val="minor"/>
    </font>
    <font>
      <b/>
      <sz val="14"/>
      <color rgb="FF00B0F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rgb="FF00B0F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0">
    <xf numFmtId="0" fontId="0" fillId="0" borderId="0" xfId="0"/>
    <xf numFmtId="164" fontId="0" fillId="0" borderId="0" xfId="0" applyNumberFormat="1"/>
    <xf numFmtId="0" fontId="0" fillId="0" borderId="0" xfId="0" applyAlignment="1">
      <alignment vertical="center"/>
    </xf>
    <xf numFmtId="164" fontId="0" fillId="0" borderId="0" xfId="0" applyNumberFormat="1" applyAlignment="1">
      <alignment vertical="center"/>
    </xf>
    <xf numFmtId="166" fontId="0" fillId="0" borderId="0" xfId="0" applyNumberFormat="1" applyAlignment="1">
      <alignment vertical="center"/>
    </xf>
    <xf numFmtId="0" fontId="0" fillId="0" borderId="1" xfId="0" applyBorder="1" applyAlignment="1">
      <alignment vertical="center"/>
    </xf>
    <xf numFmtId="166" fontId="0" fillId="0" borderId="1" xfId="0" applyNumberFormat="1" applyBorder="1" applyAlignment="1">
      <alignment vertical="center"/>
    </xf>
    <xf numFmtId="164" fontId="0" fillId="0" borderId="1" xfId="0" applyNumberForma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164" fontId="3" fillId="0" borderId="6" xfId="0" applyNumberFormat="1" applyFont="1" applyBorder="1" applyAlignment="1">
      <alignment vertical="center"/>
    </xf>
    <xf numFmtId="164" fontId="0" fillId="0" borderId="6" xfId="0" applyNumberFormat="1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166" fontId="0" fillId="0" borderId="8" xfId="0" applyNumberFormat="1" applyBorder="1" applyAlignment="1">
      <alignment vertical="center"/>
    </xf>
    <xf numFmtId="164" fontId="0" fillId="0" borderId="8" xfId="0" applyNumberFormat="1" applyBorder="1" applyAlignment="1">
      <alignment vertical="center"/>
    </xf>
    <xf numFmtId="164" fontId="0" fillId="0" borderId="9" xfId="0" applyNumberFormat="1" applyBorder="1" applyAlignment="1">
      <alignment vertical="center"/>
    </xf>
    <xf numFmtId="0" fontId="4" fillId="0" borderId="5" xfId="0" applyFont="1" applyBorder="1" applyAlignment="1">
      <alignment vertical="center"/>
    </xf>
    <xf numFmtId="164" fontId="0" fillId="0" borderId="3" xfId="0" applyNumberFormat="1" applyBorder="1" applyAlignment="1">
      <alignment vertical="center"/>
    </xf>
    <xf numFmtId="166" fontId="0" fillId="0" borderId="3" xfId="0" applyNumberFormat="1" applyBorder="1" applyAlignment="1">
      <alignment vertical="center"/>
    </xf>
    <xf numFmtId="166" fontId="6" fillId="0" borderId="0" xfId="0" applyNumberFormat="1" applyFont="1" applyAlignment="1">
      <alignment horizontal="center"/>
    </xf>
    <xf numFmtId="0" fontId="7" fillId="0" borderId="1" xfId="0" applyFont="1" applyBorder="1" applyAlignment="1">
      <alignment horizontal="right" vertical="center"/>
    </xf>
    <xf numFmtId="1" fontId="0" fillId="0" borderId="1" xfId="0" applyNumberFormat="1" applyBorder="1" applyAlignment="1">
      <alignment horizontal="left" vertical="center"/>
    </xf>
    <xf numFmtId="165" fontId="0" fillId="0" borderId="1" xfId="0" applyNumberFormat="1" applyBorder="1" applyAlignment="1">
      <alignment vertical="center"/>
    </xf>
    <xf numFmtId="1" fontId="0" fillId="0" borderId="10" xfId="0" applyNumberFormat="1" applyBorder="1" applyAlignment="1">
      <alignment horizontal="left" vertical="center"/>
    </xf>
    <xf numFmtId="165" fontId="0" fillId="0" borderId="10" xfId="0" applyNumberFormat="1" applyBorder="1" applyAlignment="1">
      <alignment vertical="center"/>
    </xf>
    <xf numFmtId="165" fontId="0" fillId="0" borderId="3" xfId="0" applyNumberFormat="1" applyBorder="1" applyAlignment="1">
      <alignment vertical="center"/>
    </xf>
    <xf numFmtId="1" fontId="0" fillId="0" borderId="8" xfId="0" applyNumberFormat="1" applyBorder="1" applyAlignment="1">
      <alignment horizontal="left" vertical="center"/>
    </xf>
    <xf numFmtId="165" fontId="0" fillId="0" borderId="8" xfId="0" applyNumberFormat="1" applyBorder="1" applyAlignment="1">
      <alignment vertical="center"/>
    </xf>
    <xf numFmtId="1" fontId="0" fillId="0" borderId="3" xfId="0" applyNumberFormat="1" applyBorder="1" applyAlignment="1">
      <alignment horizontal="left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9" xfId="0" applyBorder="1" applyAlignment="1">
      <alignment vertical="center"/>
    </xf>
    <xf numFmtId="0" fontId="2" fillId="0" borderId="13" xfId="0" applyFont="1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165" fontId="0" fillId="0" borderId="4" xfId="0" applyNumberFormat="1" applyBorder="1" applyAlignment="1">
      <alignment vertical="center"/>
    </xf>
    <xf numFmtId="165" fontId="0" fillId="0" borderId="6" xfId="0" applyNumberFormat="1" applyBorder="1" applyAlignment="1">
      <alignment vertical="center"/>
    </xf>
    <xf numFmtId="165" fontId="0" fillId="0" borderId="9" xfId="0" applyNumberFormat="1" applyBorder="1" applyAlignment="1">
      <alignment vertical="center"/>
    </xf>
    <xf numFmtId="165" fontId="0" fillId="0" borderId="16" xfId="0" applyNumberFormat="1" applyBorder="1" applyAlignment="1">
      <alignment vertical="center"/>
    </xf>
    <xf numFmtId="167" fontId="0" fillId="0" borderId="3" xfId="0" applyNumberFormat="1" applyBorder="1" applyAlignment="1">
      <alignment vertical="center"/>
    </xf>
    <xf numFmtId="167" fontId="0" fillId="0" borderId="1" xfId="0" applyNumberFormat="1" applyBorder="1" applyAlignment="1">
      <alignment vertical="center"/>
    </xf>
    <xf numFmtId="167" fontId="0" fillId="0" borderId="8" xfId="0" applyNumberFormat="1" applyBorder="1" applyAlignment="1">
      <alignment vertical="center"/>
    </xf>
    <xf numFmtId="167" fontId="0" fillId="0" borderId="10" xfId="0" applyNumberFormat="1" applyBorder="1" applyAlignment="1">
      <alignment vertical="center"/>
    </xf>
    <xf numFmtId="0" fontId="8" fillId="2" borderId="17" xfId="0" applyFont="1" applyFill="1" applyBorder="1" applyAlignment="1">
      <alignment horizontal="right" vertical="center"/>
    </xf>
    <xf numFmtId="0" fontId="8" fillId="2" borderId="18" xfId="0" applyFont="1" applyFill="1" applyBorder="1" applyAlignment="1">
      <alignment horizontal="left" vertical="center"/>
    </xf>
    <xf numFmtId="0" fontId="8" fillId="2" borderId="19" xfId="0" applyFont="1" applyFill="1" applyBorder="1" applyAlignment="1">
      <alignment horizontal="right" vertical="center"/>
    </xf>
    <xf numFmtId="0" fontId="8" fillId="2" borderId="20" xfId="0" applyFont="1" applyFill="1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0" fillId="0" borderId="6" xfId="0" quotePrefix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" fontId="0" fillId="0" borderId="21" xfId="0" applyNumberFormat="1" applyBorder="1" applyAlignment="1">
      <alignment vertical="center"/>
    </xf>
    <xf numFmtId="0" fontId="0" fillId="0" borderId="0" xfId="0" applyAlignment="1">
      <alignment horizontal="right" vertical="center"/>
    </xf>
    <xf numFmtId="164" fontId="0" fillId="0" borderId="0" xfId="0" applyNumberFormat="1" applyAlignment="1">
      <alignment horizontal="left" vertical="center"/>
    </xf>
    <xf numFmtId="165" fontId="2" fillId="0" borderId="2" xfId="0" applyNumberFormat="1" applyFont="1" applyBorder="1" applyAlignment="1">
      <alignment vertical="center"/>
    </xf>
    <xf numFmtId="168" fontId="9" fillId="0" borderId="1" xfId="1" applyNumberFormat="1" applyFont="1" applyBorder="1" applyAlignment="1">
      <alignment vertical="center"/>
    </xf>
    <xf numFmtId="169" fontId="9" fillId="0" borderId="1" xfId="1" applyNumberFormat="1" applyFont="1" applyBorder="1" applyAlignment="1">
      <alignment vertical="center"/>
    </xf>
    <xf numFmtId="169" fontId="9" fillId="0" borderId="8" xfId="1" applyNumberFormat="1" applyFont="1" applyBorder="1" applyAlignment="1">
      <alignment vertical="center"/>
    </xf>
    <xf numFmtId="168" fontId="10" fillId="0" borderId="1" xfId="1" applyNumberFormat="1" applyFont="1" applyBorder="1" applyAlignment="1">
      <alignment vertical="center"/>
    </xf>
    <xf numFmtId="168" fontId="9" fillId="0" borderId="8" xfId="1" applyNumberFormat="1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170" fontId="0" fillId="0" borderId="0" xfId="0" applyNumberFormat="1" applyAlignment="1">
      <alignment vertical="center"/>
    </xf>
    <xf numFmtId="0" fontId="12" fillId="0" borderId="0" xfId="0" applyFont="1" applyAlignment="1">
      <alignment vertical="center"/>
    </xf>
    <xf numFmtId="1" fontId="13" fillId="0" borderId="0" xfId="0" applyNumberFormat="1" applyFont="1" applyAlignment="1">
      <alignment vertical="center"/>
    </xf>
    <xf numFmtId="0" fontId="12" fillId="0" borderId="0" xfId="0" applyFont="1" applyAlignment="1">
      <alignment horizontal="right" vertical="center"/>
    </xf>
    <xf numFmtId="171" fontId="12" fillId="0" borderId="0" xfId="0" quotePrefix="1" applyNumberFormat="1" applyFont="1" applyAlignment="1">
      <alignment horizontal="right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right" vertical="center"/>
    </xf>
    <xf numFmtId="0" fontId="11" fillId="0" borderId="0" xfId="0" quotePrefix="1" applyFont="1" applyAlignment="1">
      <alignment horizontal="right" vertical="center"/>
    </xf>
    <xf numFmtId="0" fontId="13" fillId="0" borderId="0" xfId="0" applyFont="1" applyAlignment="1">
      <alignment vertical="center"/>
    </xf>
    <xf numFmtId="0" fontId="13" fillId="0" borderId="0" xfId="0" quotePrefix="1" applyFont="1" applyAlignment="1">
      <alignment horizontal="right" vertical="center"/>
    </xf>
    <xf numFmtId="0" fontId="13" fillId="0" borderId="0" xfId="0" applyFont="1" applyAlignment="1">
      <alignment horizontal="right" vertical="center"/>
    </xf>
    <xf numFmtId="0" fontId="14" fillId="0" borderId="0" xfId="0" applyFont="1" applyAlignment="1">
      <alignment vertical="center"/>
    </xf>
    <xf numFmtId="1" fontId="14" fillId="0" borderId="0" xfId="0" applyNumberFormat="1" applyFont="1" applyAlignment="1">
      <alignment vertical="center"/>
    </xf>
    <xf numFmtId="0" fontId="14" fillId="0" borderId="0" xfId="0" quotePrefix="1" applyFont="1" applyAlignment="1">
      <alignment horizontal="right" vertical="center"/>
    </xf>
    <xf numFmtId="0" fontId="14" fillId="0" borderId="0" xfId="0" applyFont="1" applyAlignment="1">
      <alignment horizontal="right" vertical="center"/>
    </xf>
    <xf numFmtId="1" fontId="12" fillId="0" borderId="0" xfId="0" applyNumberFormat="1" applyFont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0" xfId="0" applyAlignment="1">
      <alignment horizontal="center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Feuil1!$E$1</c:f>
              <c:strCache>
                <c:ptCount val="1"/>
                <c:pt idx="0">
                  <c:v>N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Feuil1!$D$2:$D$40</c:f>
              <c:numCache>
                <c:formatCode>0.000</c:formatCode>
                <c:ptCount val="39"/>
                <c:pt idx="0">
                  <c:v>1897945.13</c:v>
                </c:pt>
                <c:pt idx="1">
                  <c:v>1898002.023</c:v>
                </c:pt>
                <c:pt idx="2">
                  <c:v>1897993.6129999999</c:v>
                </c:pt>
                <c:pt idx="3">
                  <c:v>1897958.74</c:v>
                </c:pt>
                <c:pt idx="4">
                  <c:v>1897925.4890000001</c:v>
                </c:pt>
                <c:pt idx="5">
                  <c:v>1897921.5419999999</c:v>
                </c:pt>
                <c:pt idx="6">
                  <c:v>1897919.5049999999</c:v>
                </c:pt>
                <c:pt idx="7">
                  <c:v>1897901.926</c:v>
                </c:pt>
                <c:pt idx="8">
                  <c:v>1897892.2120000001</c:v>
                </c:pt>
                <c:pt idx="9">
                  <c:v>1897896.645</c:v>
                </c:pt>
                <c:pt idx="10">
                  <c:v>1897911.8529999999</c:v>
                </c:pt>
                <c:pt idx="11">
                  <c:v>1897982.128</c:v>
                </c:pt>
                <c:pt idx="12">
                  <c:v>1898024.69</c:v>
                </c:pt>
                <c:pt idx="13">
                  <c:v>1898006.669</c:v>
                </c:pt>
                <c:pt idx="14">
                  <c:v>1898021.385</c:v>
                </c:pt>
                <c:pt idx="15">
                  <c:v>1898001.31</c:v>
                </c:pt>
                <c:pt idx="16">
                  <c:v>1897945.0719999999</c:v>
                </c:pt>
                <c:pt idx="17">
                  <c:v>1897920.273</c:v>
                </c:pt>
                <c:pt idx="18">
                  <c:v>1897968.49</c:v>
                </c:pt>
                <c:pt idx="19">
                  <c:v>1898006.6029999999</c:v>
                </c:pt>
                <c:pt idx="20">
                  <c:v>1898001.6140099999</c:v>
                </c:pt>
                <c:pt idx="21">
                  <c:v>1898014.189</c:v>
                </c:pt>
                <c:pt idx="22">
                  <c:v>1897978.138</c:v>
                </c:pt>
                <c:pt idx="23">
                  <c:v>1898028.2879999999</c:v>
                </c:pt>
                <c:pt idx="24">
                  <c:v>1897908.6359999999</c:v>
                </c:pt>
                <c:pt idx="25">
                  <c:v>1897850.7779999999</c:v>
                </c:pt>
                <c:pt idx="26">
                  <c:v>1897797.0619999999</c:v>
                </c:pt>
                <c:pt idx="27">
                  <c:v>1898066.696</c:v>
                </c:pt>
                <c:pt idx="28">
                  <c:v>1897868.821</c:v>
                </c:pt>
                <c:pt idx="29">
                  <c:v>1898219.65</c:v>
                </c:pt>
                <c:pt idx="30">
                  <c:v>1897841.9820000001</c:v>
                </c:pt>
                <c:pt idx="31">
                  <c:v>1897826.122</c:v>
                </c:pt>
                <c:pt idx="32">
                  <c:v>1897821.8940000001</c:v>
                </c:pt>
                <c:pt idx="33">
                  <c:v>1897921.5279999999</c:v>
                </c:pt>
                <c:pt idx="34">
                  <c:v>1897989.774737</c:v>
                </c:pt>
                <c:pt idx="35">
                  <c:v>1897982.3289999999</c:v>
                </c:pt>
                <c:pt idx="36">
                  <c:v>1897925.66851</c:v>
                </c:pt>
                <c:pt idx="37">
                  <c:v>1897933.8430369999</c:v>
                </c:pt>
                <c:pt idx="38">
                  <c:v>1897947.2593670001</c:v>
                </c:pt>
              </c:numCache>
            </c:numRef>
          </c:xVal>
          <c:yVal>
            <c:numRef>
              <c:f>Feuil1!$E$2:$E$40</c:f>
              <c:numCache>
                <c:formatCode>0.000</c:formatCode>
                <c:ptCount val="39"/>
                <c:pt idx="0">
                  <c:v>3123617.3250000002</c:v>
                </c:pt>
                <c:pt idx="1">
                  <c:v>3123615.4369999999</c:v>
                </c:pt>
                <c:pt idx="2">
                  <c:v>3123594.2540000002</c:v>
                </c:pt>
                <c:pt idx="3">
                  <c:v>3123580.0090000001</c:v>
                </c:pt>
                <c:pt idx="4">
                  <c:v>3123571.554</c:v>
                </c:pt>
                <c:pt idx="5">
                  <c:v>3123553.281</c:v>
                </c:pt>
                <c:pt idx="6">
                  <c:v>3123531.1839999999</c:v>
                </c:pt>
                <c:pt idx="7">
                  <c:v>3123579.5180000002</c:v>
                </c:pt>
                <c:pt idx="8">
                  <c:v>3123619.4249999998</c:v>
                </c:pt>
                <c:pt idx="9">
                  <c:v>3123656.682</c:v>
                </c:pt>
                <c:pt idx="10">
                  <c:v>3123694.0279999999</c:v>
                </c:pt>
                <c:pt idx="11">
                  <c:v>3123668.236</c:v>
                </c:pt>
                <c:pt idx="12">
                  <c:v>3123669.449</c:v>
                </c:pt>
                <c:pt idx="13">
                  <c:v>3123653.8190000001</c:v>
                </c:pt>
                <c:pt idx="14">
                  <c:v>3123619.5389999999</c:v>
                </c:pt>
                <c:pt idx="15">
                  <c:v>3123630.142</c:v>
                </c:pt>
                <c:pt idx="16">
                  <c:v>3123636.7250000001</c:v>
                </c:pt>
                <c:pt idx="17">
                  <c:v>3123619.2940000002</c:v>
                </c:pt>
                <c:pt idx="18">
                  <c:v>3123617.9870000002</c:v>
                </c:pt>
                <c:pt idx="19">
                  <c:v>3123641.87</c:v>
                </c:pt>
                <c:pt idx="20">
                  <c:v>3123628.90527</c:v>
                </c:pt>
                <c:pt idx="21">
                  <c:v>3123639.5219999999</c:v>
                </c:pt>
                <c:pt idx="22">
                  <c:v>3123709.0989999999</c:v>
                </c:pt>
                <c:pt idx="23">
                  <c:v>3123681.1269999999</c:v>
                </c:pt>
                <c:pt idx="24">
                  <c:v>3123541.3459999999</c:v>
                </c:pt>
                <c:pt idx="25">
                  <c:v>3123504.8080000002</c:v>
                </c:pt>
                <c:pt idx="26">
                  <c:v>3123504.8080000002</c:v>
                </c:pt>
                <c:pt idx="27">
                  <c:v>3123678.1060000001</c:v>
                </c:pt>
                <c:pt idx="28">
                  <c:v>3123806.406</c:v>
                </c:pt>
                <c:pt idx="29">
                  <c:v>3123690.344</c:v>
                </c:pt>
                <c:pt idx="30">
                  <c:v>3123644.5819999999</c:v>
                </c:pt>
                <c:pt idx="31">
                  <c:v>3123670.5419999999</c:v>
                </c:pt>
                <c:pt idx="32">
                  <c:v>3123632.5389999999</c:v>
                </c:pt>
                <c:pt idx="33">
                  <c:v>3123594.1529999999</c:v>
                </c:pt>
                <c:pt idx="34">
                  <c:v>3123677.3441550001</c:v>
                </c:pt>
                <c:pt idx="35">
                  <c:v>3123661.7006890001</c:v>
                </c:pt>
                <c:pt idx="36">
                  <c:v>3123698.3240800002</c:v>
                </c:pt>
                <c:pt idx="37">
                  <c:v>3123680.9500950002</c:v>
                </c:pt>
                <c:pt idx="38">
                  <c:v>3123682.0113539998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E1C-4283-A9AB-D8ABE8536DEA}"/>
            </c:ext>
          </c:extLst>
        </c:ser>
        <c:ser>
          <c:idx val="1"/>
          <c:order val="1"/>
          <c:tx>
            <c:strRef>
              <c:f>Feuil1!$C$42</c:f>
              <c:strCache>
                <c:ptCount val="1"/>
                <c:pt idx="0">
                  <c:v>Coordonnées des élèves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Feuil1!$D$43:$D$49</c:f>
              <c:numCache>
                <c:formatCode>0.000</c:formatCode>
                <c:ptCount val="7"/>
                <c:pt idx="0">
                  <c:v>1897842.6549843883</c:v>
                </c:pt>
                <c:pt idx="1">
                  <c:v>1897867.056128945</c:v>
                </c:pt>
                <c:pt idx="2">
                  <c:v>1897913.2327137585</c:v>
                </c:pt>
                <c:pt idx="3">
                  <c:v>1897945.13</c:v>
                </c:pt>
                <c:pt idx="4">
                  <c:v>1897969.3192366073</c:v>
                </c:pt>
                <c:pt idx="5">
                  <c:v>1898012.6757533357</c:v>
                </c:pt>
                <c:pt idx="6">
                  <c:v>1898038.0011661402</c:v>
                </c:pt>
              </c:numCache>
            </c:numRef>
          </c:xVal>
          <c:yVal>
            <c:numRef>
              <c:f>Feuil1!$E$43:$E$49</c:f>
              <c:numCache>
                <c:formatCode>0.000</c:formatCode>
                <c:ptCount val="7"/>
                <c:pt idx="0">
                  <c:v>3123688.8095774865</c:v>
                </c:pt>
                <c:pt idx="1">
                  <c:v>3123655.5536345979</c:v>
                </c:pt>
                <c:pt idx="2">
                  <c:v>3123641.30048397</c:v>
                </c:pt>
                <c:pt idx="3">
                  <c:v>3123617.3250000002</c:v>
                </c:pt>
                <c:pt idx="4">
                  <c:v>3123590.9537298148</c:v>
                </c:pt>
                <c:pt idx="5">
                  <c:v>3123570.6803475805</c:v>
                </c:pt>
                <c:pt idx="6">
                  <c:v>3123565.2185648088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FC5-4E43-9D40-72F80B4746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46026384"/>
        <c:axId val="1546012944"/>
      </c:scatterChart>
      <c:valAx>
        <c:axId val="15460263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546012944"/>
        <c:crosses val="autoZero"/>
        <c:crossBetween val="midCat"/>
      </c:valAx>
      <c:valAx>
        <c:axId val="15460129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5460263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525780</xdr:colOff>
      <xdr:row>1</xdr:row>
      <xdr:rowOff>34290</xdr:rowOff>
    </xdr:from>
    <xdr:to>
      <xdr:col>14</xdr:col>
      <xdr:colOff>571500</xdr:colOff>
      <xdr:row>21</xdr:row>
      <xdr:rowOff>68580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C42BDFD5-F1A3-B1A1-04F2-3233DD59D9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912460-47B0-426A-B256-A59E9AC0E488}">
  <dimension ref="A1:I86"/>
  <sheetViews>
    <sheetView topLeftCell="E3" zoomScale="160" zoomScaleNormal="160" workbookViewId="0">
      <selection activeCell="G18" sqref="G18"/>
    </sheetView>
  </sheetViews>
  <sheetFormatPr baseColWidth="10" defaultRowHeight="14.4" x14ac:dyDescent="0.3"/>
  <cols>
    <col min="4" max="7" width="12.88671875" style="1" customWidth="1"/>
  </cols>
  <sheetData>
    <row r="1" spans="1:7" x14ac:dyDescent="0.3">
      <c r="C1" t="s">
        <v>8</v>
      </c>
      <c r="D1" s="1" t="s">
        <v>9</v>
      </c>
      <c r="E1" s="1" t="s">
        <v>10</v>
      </c>
      <c r="G1" s="1" t="s">
        <v>11</v>
      </c>
    </row>
    <row r="2" spans="1:7" x14ac:dyDescent="0.3">
      <c r="A2">
        <v>1</v>
      </c>
      <c r="B2" t="s">
        <v>0</v>
      </c>
      <c r="C2">
        <v>500</v>
      </c>
      <c r="D2" s="1">
        <v>1897945.13</v>
      </c>
      <c r="E2" s="1">
        <v>3123617.3250000002</v>
      </c>
      <c r="G2" s="1">
        <v>34.524000000000001</v>
      </c>
    </row>
    <row r="3" spans="1:7" x14ac:dyDescent="0.3">
      <c r="A3">
        <v>2</v>
      </c>
      <c r="B3" t="s">
        <v>0</v>
      </c>
      <c r="C3">
        <v>501</v>
      </c>
      <c r="D3" s="1">
        <v>1898002.023</v>
      </c>
      <c r="E3" s="1">
        <v>3123615.4369999999</v>
      </c>
      <c r="G3" s="1">
        <v>34.765000000000001</v>
      </c>
    </row>
    <row r="4" spans="1:7" x14ac:dyDescent="0.3">
      <c r="A4">
        <v>3</v>
      </c>
      <c r="B4" t="s">
        <v>0</v>
      </c>
      <c r="C4">
        <v>502</v>
      </c>
      <c r="D4" s="1">
        <v>1897993.6129999999</v>
      </c>
      <c r="E4" s="1">
        <v>3123594.2540000002</v>
      </c>
      <c r="G4" s="1">
        <v>34.703000000000003</v>
      </c>
    </row>
    <row r="5" spans="1:7" x14ac:dyDescent="0.3">
      <c r="A5">
        <v>4</v>
      </c>
      <c r="B5" t="s">
        <v>0</v>
      </c>
      <c r="C5">
        <v>503</v>
      </c>
      <c r="D5" s="1">
        <v>1897958.74</v>
      </c>
      <c r="E5" s="1">
        <v>3123580.0090000001</v>
      </c>
      <c r="G5" s="1">
        <v>34.738999999999997</v>
      </c>
    </row>
    <row r="6" spans="1:7" x14ac:dyDescent="0.3">
      <c r="A6">
        <v>5</v>
      </c>
      <c r="B6" t="s">
        <v>0</v>
      </c>
      <c r="C6">
        <v>504</v>
      </c>
      <c r="D6" s="1">
        <v>1897925.4890000001</v>
      </c>
      <c r="E6" s="1">
        <v>3123571.554</v>
      </c>
      <c r="G6" s="1">
        <v>34.591999999999999</v>
      </c>
    </row>
    <row r="7" spans="1:7" x14ac:dyDescent="0.3">
      <c r="A7">
        <v>6</v>
      </c>
      <c r="B7" t="s">
        <v>0</v>
      </c>
      <c r="C7">
        <v>506</v>
      </c>
      <c r="D7" s="1">
        <v>1897921.5419999999</v>
      </c>
      <c r="E7" s="1">
        <v>3123553.281</v>
      </c>
      <c r="G7" s="1">
        <v>34.609000000000002</v>
      </c>
    </row>
    <row r="8" spans="1:7" x14ac:dyDescent="0.3">
      <c r="A8">
        <v>7</v>
      </c>
      <c r="B8" t="s">
        <v>0</v>
      </c>
      <c r="C8">
        <v>507</v>
      </c>
      <c r="D8" s="1">
        <v>1897919.5049999999</v>
      </c>
      <c r="E8" s="1">
        <v>3123531.1839999999</v>
      </c>
      <c r="G8" s="1">
        <v>34.652999999999999</v>
      </c>
    </row>
    <row r="9" spans="1:7" x14ac:dyDescent="0.3">
      <c r="A9">
        <v>8</v>
      </c>
      <c r="B9" t="s">
        <v>0</v>
      </c>
      <c r="C9">
        <v>508</v>
      </c>
      <c r="D9" s="1">
        <v>1897901.926</v>
      </c>
      <c r="E9" s="1">
        <v>3123579.5180000002</v>
      </c>
      <c r="G9" s="1">
        <v>34.438000000000002</v>
      </c>
    </row>
    <row r="10" spans="1:7" x14ac:dyDescent="0.3">
      <c r="A10">
        <v>9</v>
      </c>
      <c r="B10" t="s">
        <v>0</v>
      </c>
      <c r="C10">
        <v>509</v>
      </c>
      <c r="D10" s="1">
        <v>1897892.2120000001</v>
      </c>
      <c r="E10" s="1">
        <v>3123619.4249999998</v>
      </c>
      <c r="G10" s="1">
        <v>34.36</v>
      </c>
    </row>
    <row r="11" spans="1:7" x14ac:dyDescent="0.3">
      <c r="A11">
        <v>10</v>
      </c>
      <c r="B11" t="s">
        <v>0</v>
      </c>
      <c r="C11">
        <v>510</v>
      </c>
      <c r="D11" s="1">
        <v>1897896.645</v>
      </c>
      <c r="E11" s="1">
        <v>3123656.682</v>
      </c>
      <c r="G11" s="1">
        <v>34.295000000000002</v>
      </c>
    </row>
    <row r="12" spans="1:7" x14ac:dyDescent="0.3">
      <c r="A12">
        <v>11</v>
      </c>
      <c r="B12" t="s">
        <v>0</v>
      </c>
      <c r="C12">
        <v>511</v>
      </c>
      <c r="D12" s="1">
        <v>1897911.8529999999</v>
      </c>
      <c r="E12" s="1">
        <v>3123694.0279999999</v>
      </c>
      <c r="G12" s="1">
        <v>34.305999999999997</v>
      </c>
    </row>
    <row r="13" spans="1:7" x14ac:dyDescent="0.3">
      <c r="A13">
        <v>12</v>
      </c>
      <c r="B13" t="s">
        <v>0</v>
      </c>
      <c r="C13">
        <v>513</v>
      </c>
      <c r="D13" s="1">
        <v>1897982.128</v>
      </c>
      <c r="E13" s="1">
        <v>3123668.236</v>
      </c>
      <c r="G13" s="1">
        <v>34.457000000000001</v>
      </c>
    </row>
    <row r="14" spans="1:7" x14ac:dyDescent="0.3">
      <c r="A14">
        <v>13</v>
      </c>
      <c r="B14" t="s">
        <v>0</v>
      </c>
      <c r="C14">
        <v>514</v>
      </c>
      <c r="D14" s="1">
        <v>1898024.69</v>
      </c>
      <c r="E14" s="1">
        <v>3123669.449</v>
      </c>
      <c r="G14" s="1">
        <v>35.279000000000003</v>
      </c>
    </row>
    <row r="15" spans="1:7" x14ac:dyDescent="0.3">
      <c r="A15">
        <v>14</v>
      </c>
      <c r="B15" t="s">
        <v>0</v>
      </c>
      <c r="C15">
        <v>515</v>
      </c>
      <c r="D15" s="1">
        <v>1898006.669</v>
      </c>
      <c r="E15" s="1">
        <v>3123653.8190000001</v>
      </c>
      <c r="G15" s="1">
        <v>34.722999999999999</v>
      </c>
    </row>
    <row r="16" spans="1:7" x14ac:dyDescent="0.3">
      <c r="A16">
        <v>15</v>
      </c>
      <c r="B16" t="s">
        <v>0</v>
      </c>
      <c r="C16">
        <v>516</v>
      </c>
      <c r="D16" s="1">
        <v>1898021.385</v>
      </c>
      <c r="E16" s="1">
        <v>3123619.5389999999</v>
      </c>
      <c r="G16" s="1">
        <v>35.664000000000001</v>
      </c>
    </row>
    <row r="17" spans="1:7" x14ac:dyDescent="0.3">
      <c r="A17">
        <v>16</v>
      </c>
      <c r="B17" t="s">
        <v>0</v>
      </c>
      <c r="C17">
        <v>517</v>
      </c>
      <c r="D17" s="1">
        <v>1898001.31</v>
      </c>
      <c r="E17" s="1">
        <v>3123630.142</v>
      </c>
      <c r="G17" s="1">
        <v>34.988</v>
      </c>
    </row>
    <row r="18" spans="1:7" x14ac:dyDescent="0.3">
      <c r="A18">
        <v>17</v>
      </c>
      <c r="B18" t="s">
        <v>0</v>
      </c>
      <c r="C18">
        <v>518</v>
      </c>
      <c r="D18" s="1">
        <v>1897945.0719999999</v>
      </c>
      <c r="E18" s="1">
        <v>3123636.7250000001</v>
      </c>
      <c r="G18" s="1">
        <v>34.564999999999998</v>
      </c>
    </row>
    <row r="19" spans="1:7" x14ac:dyDescent="0.3">
      <c r="A19">
        <v>18</v>
      </c>
      <c r="B19" t="s">
        <v>0</v>
      </c>
      <c r="C19">
        <v>519</v>
      </c>
      <c r="D19" s="1">
        <v>1897920.273</v>
      </c>
      <c r="E19" s="1">
        <v>3123619.2940000002</v>
      </c>
      <c r="G19" s="1">
        <v>34.374000000000002</v>
      </c>
    </row>
    <row r="20" spans="1:7" x14ac:dyDescent="0.3">
      <c r="A20">
        <v>19</v>
      </c>
      <c r="B20" t="s">
        <v>0</v>
      </c>
      <c r="C20">
        <v>521</v>
      </c>
      <c r="D20" s="1">
        <v>1897968.49</v>
      </c>
      <c r="E20" s="1">
        <v>3123617.9870000002</v>
      </c>
    </row>
    <row r="21" spans="1:7" x14ac:dyDescent="0.3">
      <c r="A21">
        <v>20</v>
      </c>
      <c r="B21" t="s">
        <v>0</v>
      </c>
      <c r="C21">
        <v>522</v>
      </c>
      <c r="D21" s="1">
        <v>1898006.6029999999</v>
      </c>
      <c r="E21" s="1">
        <v>3123641.87</v>
      </c>
      <c r="G21" s="1">
        <v>35.438000000000002</v>
      </c>
    </row>
    <row r="22" spans="1:7" x14ac:dyDescent="0.3">
      <c r="A22">
        <v>21</v>
      </c>
      <c r="B22" t="s">
        <v>0</v>
      </c>
      <c r="C22" t="s">
        <v>7</v>
      </c>
      <c r="D22" s="1">
        <v>1898001.6140099999</v>
      </c>
      <c r="E22" s="1">
        <v>3123628.90527</v>
      </c>
      <c r="G22" s="1">
        <v>34.974319999999999</v>
      </c>
    </row>
    <row r="23" spans="1:7" x14ac:dyDescent="0.3">
      <c r="A23">
        <v>22</v>
      </c>
      <c r="B23" t="s">
        <v>0</v>
      </c>
      <c r="C23">
        <v>523</v>
      </c>
      <c r="D23" s="1">
        <v>1898014.189</v>
      </c>
      <c r="E23" s="1">
        <v>3123639.5219999999</v>
      </c>
      <c r="G23" s="1">
        <v>35.438000000000002</v>
      </c>
    </row>
    <row r="24" spans="1:7" x14ac:dyDescent="0.3">
      <c r="A24">
        <v>23</v>
      </c>
      <c r="B24" t="s">
        <v>0</v>
      </c>
      <c r="C24">
        <v>550</v>
      </c>
      <c r="D24" s="1">
        <v>1897978.138</v>
      </c>
      <c r="E24" s="1">
        <v>3123709.0989999999</v>
      </c>
      <c r="G24" s="1">
        <v>31.792000000000002</v>
      </c>
    </row>
    <row r="25" spans="1:7" x14ac:dyDescent="0.3">
      <c r="A25">
        <v>24</v>
      </c>
      <c r="B25" t="s">
        <v>0</v>
      </c>
      <c r="C25">
        <v>1000</v>
      </c>
      <c r="D25" s="1">
        <v>1898028.2879999999</v>
      </c>
      <c r="E25" s="1">
        <v>3123681.1269999999</v>
      </c>
      <c r="G25" s="1">
        <v>35.661000000000001</v>
      </c>
    </row>
    <row r="26" spans="1:7" x14ac:dyDescent="0.3">
      <c r="A26">
        <v>25</v>
      </c>
      <c r="B26" t="s">
        <v>0</v>
      </c>
      <c r="C26">
        <v>1001</v>
      </c>
      <c r="D26" s="1">
        <v>1897908.6359999999</v>
      </c>
      <c r="E26" s="1">
        <v>3123541.3459999999</v>
      </c>
      <c r="G26" s="1">
        <v>34.579000000000001</v>
      </c>
    </row>
    <row r="27" spans="1:7" x14ac:dyDescent="0.3">
      <c r="A27">
        <v>26</v>
      </c>
      <c r="B27" t="s">
        <v>0</v>
      </c>
      <c r="C27">
        <v>1002</v>
      </c>
      <c r="D27" s="1">
        <v>1897850.7779999999</v>
      </c>
      <c r="E27" s="1">
        <v>3123504.8080000002</v>
      </c>
      <c r="G27" s="1">
        <v>35.314999999999998</v>
      </c>
    </row>
    <row r="28" spans="1:7" x14ac:dyDescent="0.3">
      <c r="A28">
        <v>27</v>
      </c>
      <c r="B28" t="s">
        <v>0</v>
      </c>
      <c r="C28">
        <v>1003</v>
      </c>
      <c r="D28" s="1">
        <v>1897797.0619999999</v>
      </c>
      <c r="E28" s="1">
        <v>3123504.8080000002</v>
      </c>
      <c r="G28" s="1">
        <v>36.607999999999997</v>
      </c>
    </row>
    <row r="29" spans="1:7" x14ac:dyDescent="0.3">
      <c r="A29">
        <v>28</v>
      </c>
      <c r="B29" t="s">
        <v>0</v>
      </c>
      <c r="C29">
        <v>2001</v>
      </c>
      <c r="D29" s="1">
        <v>1898066.696</v>
      </c>
      <c r="E29" s="1">
        <v>3123678.1060000001</v>
      </c>
    </row>
    <row r="30" spans="1:7" x14ac:dyDescent="0.3">
      <c r="A30">
        <v>29</v>
      </c>
      <c r="B30" t="s">
        <v>0</v>
      </c>
      <c r="C30" t="s">
        <v>1</v>
      </c>
      <c r="D30" s="1">
        <v>1897868.821</v>
      </c>
      <c r="E30" s="1">
        <v>3123806.406</v>
      </c>
    </row>
    <row r="31" spans="1:7" x14ac:dyDescent="0.3">
      <c r="A31">
        <v>30</v>
      </c>
      <c r="B31" t="s">
        <v>0</v>
      </c>
      <c r="C31" t="s">
        <v>2</v>
      </c>
      <c r="D31" s="1">
        <v>1898219.65</v>
      </c>
      <c r="E31" s="1">
        <v>3123690.344</v>
      </c>
    </row>
    <row r="32" spans="1:7" x14ac:dyDescent="0.3">
      <c r="A32">
        <v>31</v>
      </c>
      <c r="B32" t="s">
        <v>0</v>
      </c>
      <c r="C32" t="s">
        <v>3</v>
      </c>
      <c r="D32" s="1">
        <v>1897841.9820000001</v>
      </c>
      <c r="E32" s="1">
        <v>3123644.5819999999</v>
      </c>
    </row>
    <row r="33" spans="1:9" x14ac:dyDescent="0.3">
      <c r="A33">
        <v>32</v>
      </c>
      <c r="B33" t="s">
        <v>0</v>
      </c>
      <c r="C33" t="s">
        <v>4</v>
      </c>
      <c r="D33" s="1">
        <v>1897826.122</v>
      </c>
      <c r="E33" s="1">
        <v>3123670.5419999999</v>
      </c>
    </row>
    <row r="34" spans="1:9" x14ac:dyDescent="0.3">
      <c r="A34">
        <v>33</v>
      </c>
      <c r="B34" t="s">
        <v>0</v>
      </c>
      <c r="C34" t="s">
        <v>5</v>
      </c>
      <c r="D34" s="1">
        <v>1897821.8940000001</v>
      </c>
      <c r="E34" s="1">
        <v>3123632.5389999999</v>
      </c>
    </row>
    <row r="35" spans="1:9" x14ac:dyDescent="0.3">
      <c r="A35">
        <v>34</v>
      </c>
      <c r="B35" t="s">
        <v>0</v>
      </c>
      <c r="C35" t="s">
        <v>6</v>
      </c>
      <c r="D35" s="1">
        <v>1897921.5279999999</v>
      </c>
      <c r="E35" s="1">
        <v>3123594.1529999999</v>
      </c>
    </row>
    <row r="36" spans="1:9" x14ac:dyDescent="0.3">
      <c r="A36">
        <v>35</v>
      </c>
      <c r="B36" t="s">
        <v>0</v>
      </c>
      <c r="C36">
        <v>661</v>
      </c>
      <c r="D36" s="1">
        <v>1897989.774737</v>
      </c>
      <c r="E36" s="1">
        <v>3123677.3441550001</v>
      </c>
      <c r="G36" s="1">
        <v>34.664731000000003</v>
      </c>
    </row>
    <row r="37" spans="1:9" x14ac:dyDescent="0.3">
      <c r="A37">
        <v>36</v>
      </c>
      <c r="B37" t="s">
        <v>0</v>
      </c>
      <c r="C37">
        <v>662</v>
      </c>
      <c r="D37" s="1">
        <v>1897982.3289999999</v>
      </c>
      <c r="E37" s="1">
        <v>3123661.7006890001</v>
      </c>
      <c r="G37" s="1">
        <v>34.599643999999998</v>
      </c>
    </row>
    <row r="38" spans="1:9" x14ac:dyDescent="0.3">
      <c r="A38">
        <v>37</v>
      </c>
      <c r="B38" t="s">
        <v>0</v>
      </c>
      <c r="C38">
        <v>663</v>
      </c>
      <c r="D38" s="1">
        <v>1897925.66851</v>
      </c>
      <c r="E38" s="1">
        <v>3123698.3240800002</v>
      </c>
      <c r="G38" s="1">
        <v>34.399005000000002</v>
      </c>
    </row>
    <row r="39" spans="1:9" x14ac:dyDescent="0.3">
      <c r="A39">
        <v>38</v>
      </c>
      <c r="B39" t="s">
        <v>0</v>
      </c>
      <c r="C39">
        <v>664</v>
      </c>
      <c r="D39" s="1">
        <v>1897933.8430369999</v>
      </c>
      <c r="E39" s="1">
        <v>3123680.9500950002</v>
      </c>
      <c r="G39" s="1">
        <v>34.61251</v>
      </c>
    </row>
    <row r="40" spans="1:9" x14ac:dyDescent="0.3">
      <c r="A40">
        <v>39</v>
      </c>
      <c r="B40" t="s">
        <v>0</v>
      </c>
      <c r="C40">
        <v>512</v>
      </c>
      <c r="D40" s="1">
        <v>1897947.2593670001</v>
      </c>
      <c r="E40" s="1">
        <v>3123682.0113539998</v>
      </c>
      <c r="G40" s="1">
        <v>34.477552000000003</v>
      </c>
    </row>
    <row r="42" spans="1:9" x14ac:dyDescent="0.3">
      <c r="C42" s="89" t="s">
        <v>39</v>
      </c>
      <c r="D42" s="89"/>
      <c r="E42" s="89"/>
      <c r="H42" t="s">
        <v>13</v>
      </c>
    </row>
    <row r="43" spans="1:9" ht="18" x14ac:dyDescent="0.35">
      <c r="C43" t="s">
        <v>37</v>
      </c>
      <c r="D43" s="1">
        <f ca="1">D80</f>
        <v>1897842.6549843883</v>
      </c>
      <c r="E43" s="1">
        <f ca="1">E80</f>
        <v>3123688.8095774865</v>
      </c>
      <c r="G43" s="1">
        <f>AVERAGE(G2:G40)</f>
        <v>34.72879877419355</v>
      </c>
      <c r="I43" s="22">
        <f ca="1">CHEM01!G8</f>
        <v>41.247710155644434</v>
      </c>
    </row>
    <row r="44" spans="1:9" ht="18" x14ac:dyDescent="0.35">
      <c r="C44" t="s">
        <v>32</v>
      </c>
      <c r="D44" s="1">
        <f t="shared" ref="D44:E44" ca="1" si="0">D81</f>
        <v>1897867.056128945</v>
      </c>
      <c r="E44" s="1">
        <f t="shared" ca="1" si="0"/>
        <v>3123655.5536345979</v>
      </c>
      <c r="H44" t="s">
        <v>21</v>
      </c>
      <c r="I44" s="22"/>
    </row>
    <row r="45" spans="1:9" ht="18" x14ac:dyDescent="0.35">
      <c r="C45" t="s">
        <v>33</v>
      </c>
      <c r="D45" s="1">
        <f t="shared" ref="D45:E45" ca="1" si="1">D82</f>
        <v>1897913.2327137585</v>
      </c>
      <c r="E45" s="1">
        <f t="shared" ca="1" si="1"/>
        <v>3123641.30048397</v>
      </c>
      <c r="I45" s="22">
        <f ca="1">CHEM01!G13</f>
        <v>48.326279474653944</v>
      </c>
    </row>
    <row r="46" spans="1:9" ht="18" x14ac:dyDescent="0.35">
      <c r="C46" t="s">
        <v>34</v>
      </c>
      <c r="D46" s="1">
        <f t="shared" ref="D46:E46" si="2">D83</f>
        <v>1897945.13</v>
      </c>
      <c r="E46" s="1">
        <f t="shared" si="2"/>
        <v>3123617.3250000002</v>
      </c>
      <c r="H46" t="s">
        <v>22</v>
      </c>
      <c r="I46" s="22"/>
    </row>
    <row r="47" spans="1:9" ht="18" x14ac:dyDescent="0.35">
      <c r="C47" t="s">
        <v>35</v>
      </c>
      <c r="D47" s="1">
        <f t="shared" ref="D47:E47" ca="1" si="3">D84</f>
        <v>1897969.3192366073</v>
      </c>
      <c r="E47" s="1">
        <f t="shared" ca="1" si="3"/>
        <v>3123590.9537298148</v>
      </c>
      <c r="I47" s="22">
        <f ca="1">CHEM01!G18</f>
        <v>39.903141494771745</v>
      </c>
    </row>
    <row r="48" spans="1:9" ht="18" x14ac:dyDescent="0.35">
      <c r="C48" t="s">
        <v>36</v>
      </c>
      <c r="D48" s="1">
        <f t="shared" ref="D48:E48" ca="1" si="4">D85</f>
        <v>1898012.6757533357</v>
      </c>
      <c r="E48" s="1">
        <f t="shared" ca="1" si="4"/>
        <v>3123570.6803475805</v>
      </c>
      <c r="G48" s="1">
        <f t="shared" ref="G48" si="5">G2</f>
        <v>34.524000000000001</v>
      </c>
      <c r="H48" t="s">
        <v>23</v>
      </c>
      <c r="I48" s="22"/>
    </row>
    <row r="49" spans="3:9" ht="18" x14ac:dyDescent="0.35">
      <c r="C49" t="s">
        <v>20</v>
      </c>
      <c r="D49" s="1">
        <f ca="1">D86</f>
        <v>1898038.0011661402</v>
      </c>
      <c r="E49" s="1">
        <f t="shared" ref="E49" ca="1" si="6">E86</f>
        <v>3123565.2185648088</v>
      </c>
      <c r="I49" s="22">
        <f ca="1">CHEM01!G23</f>
        <v>35.784955761282149</v>
      </c>
    </row>
    <row r="50" spans="3:9" ht="18" x14ac:dyDescent="0.35">
      <c r="H50" t="s">
        <v>24</v>
      </c>
      <c r="I50" s="22"/>
    </row>
    <row r="51" spans="3:9" ht="18" x14ac:dyDescent="0.35">
      <c r="I51" s="22">
        <f ca="1">CHEM01!G28</f>
        <v>47.862277108830725</v>
      </c>
    </row>
    <row r="52" spans="3:9" ht="18" x14ac:dyDescent="0.35">
      <c r="C52" t="s">
        <v>38</v>
      </c>
      <c r="D52"/>
      <c r="E52"/>
      <c r="H52" t="s">
        <v>25</v>
      </c>
      <c r="I52" s="22"/>
    </row>
    <row r="53" spans="3:9" ht="18" x14ac:dyDescent="0.35">
      <c r="C53" t="s">
        <v>37</v>
      </c>
      <c r="D53" s="1">
        <f>AVERAGE(D2:D40)-105</f>
        <v>1897845.5018118208</v>
      </c>
      <c r="E53" s="1">
        <f>AVERAGE(E2:E40)+65</f>
        <v>3123698.2404011032</v>
      </c>
      <c r="G53" s="1">
        <f>AVERAGE(G2:G40)+50</f>
        <v>84.72879877419355</v>
      </c>
      <c r="I53" s="22">
        <f ca="1">CHEM01!G42</f>
        <v>25.907674630550478</v>
      </c>
    </row>
    <row r="54" spans="3:9" x14ac:dyDescent="0.3">
      <c r="C54" t="s">
        <v>32</v>
      </c>
      <c r="D54" s="1">
        <f>(D53*2+D56)/3</f>
        <v>1897878.7112078804</v>
      </c>
      <c r="E54" s="1">
        <f>(E53*2+E56)/3</f>
        <v>3123671.2686007358</v>
      </c>
      <c r="H54" t="s">
        <v>26</v>
      </c>
    </row>
    <row r="55" spans="3:9" x14ac:dyDescent="0.3">
      <c r="C55" t="s">
        <v>33</v>
      </c>
      <c r="D55" s="1">
        <f>(D56*2+D53)/3</f>
        <v>1897911.9206039403</v>
      </c>
      <c r="E55" s="1">
        <f>(E56*2+E53)/3</f>
        <v>3123644.2968003675</v>
      </c>
    </row>
    <row r="56" spans="3:9" x14ac:dyDescent="0.3">
      <c r="C56" t="s">
        <v>34</v>
      </c>
      <c r="D56" s="1">
        <f>D2</f>
        <v>1897945.13</v>
      </c>
      <c r="E56" s="1">
        <f>E2</f>
        <v>3123617.3250000002</v>
      </c>
    </row>
    <row r="57" spans="3:9" x14ac:dyDescent="0.3">
      <c r="C57" t="s">
        <v>35</v>
      </c>
      <c r="D57" s="1">
        <f>(D56*2+D59)/3</f>
        <v>1897983.587270607</v>
      </c>
      <c r="E57" s="1">
        <f>(E56*2+E59)/3</f>
        <v>3123600.963467034</v>
      </c>
    </row>
    <row r="58" spans="3:9" x14ac:dyDescent="0.3">
      <c r="C58" t="s">
        <v>36</v>
      </c>
      <c r="D58" s="1">
        <f>(D59*2+D56)/3</f>
        <v>1898022.0445412137</v>
      </c>
      <c r="E58" s="1">
        <f>(E59*2+E56)/3</f>
        <v>3123584.6019340693</v>
      </c>
    </row>
    <row r="59" spans="3:9" x14ac:dyDescent="0.3">
      <c r="C59" t="s">
        <v>20</v>
      </c>
      <c r="D59" s="1">
        <f>AVERAGE(D2:D40)+110</f>
        <v>1898060.5018118208</v>
      </c>
      <c r="E59" s="1">
        <f>AVERAGE(E2:E40)-65</f>
        <v>3123568.2404011032</v>
      </c>
    </row>
    <row r="61" spans="3:9" x14ac:dyDescent="0.3">
      <c r="C61" t="s">
        <v>40</v>
      </c>
    </row>
    <row r="62" spans="3:9" x14ac:dyDescent="0.3">
      <c r="C62" t="s">
        <v>37</v>
      </c>
      <c r="D62" s="1">
        <f t="shared" ref="D62:E64" ca="1" si="7">RAND()*10-RAND()*20</f>
        <v>-4.8213251260448722</v>
      </c>
      <c r="E62" s="1">
        <f t="shared" ca="1" si="7"/>
        <v>-6.4046958009072279</v>
      </c>
    </row>
    <row r="63" spans="3:9" x14ac:dyDescent="0.3">
      <c r="C63" t="s">
        <v>32</v>
      </c>
      <c r="D63" s="1">
        <f t="shared" ca="1" si="7"/>
        <v>-8.3516336654895085</v>
      </c>
      <c r="E63" s="1">
        <f t="shared" ca="1" si="7"/>
        <v>-13.628293704734574</v>
      </c>
    </row>
    <row r="64" spans="3:9" x14ac:dyDescent="0.3">
      <c r="C64" t="s">
        <v>33</v>
      </c>
      <c r="D64" s="1">
        <f t="shared" ca="1" si="7"/>
        <v>1.0668753732644323</v>
      </c>
      <c r="E64" s="1">
        <f t="shared" ca="1" si="7"/>
        <v>-2.5138195639105678</v>
      </c>
    </row>
    <row r="65" spans="3:5" x14ac:dyDescent="0.3">
      <c r="C65" t="s">
        <v>34</v>
      </c>
      <c r="D65" s="1">
        <v>0</v>
      </c>
      <c r="E65" s="1">
        <v>0</v>
      </c>
    </row>
    <row r="66" spans="3:5" x14ac:dyDescent="0.3">
      <c r="C66" t="s">
        <v>35</v>
      </c>
      <c r="D66" s="1">
        <f t="shared" ref="D66:E68" ca="1" si="8">RAND()*10-RAND()*20</f>
        <v>-13.261790472643579</v>
      </c>
      <c r="E66" s="1">
        <f t="shared" ca="1" si="8"/>
        <v>-6.9800840674815472</v>
      </c>
    </row>
    <row r="67" spans="3:5" x14ac:dyDescent="0.3">
      <c r="C67" t="s">
        <v>36</v>
      </c>
      <c r="D67" s="1">
        <f t="shared" ca="1" si="8"/>
        <v>-7.9312717402397048</v>
      </c>
      <c r="E67" s="1">
        <f t="shared" ca="1" si="8"/>
        <v>-8.1686999761167733</v>
      </c>
    </row>
    <row r="68" spans="3:5" x14ac:dyDescent="0.3">
      <c r="C68" t="s">
        <v>20</v>
      </c>
      <c r="D68" s="1">
        <f t="shared" ca="1" si="8"/>
        <v>-19.214674242667318</v>
      </c>
      <c r="E68" s="1">
        <f t="shared" ca="1" si="8"/>
        <v>-2.907459569488549</v>
      </c>
    </row>
    <row r="70" spans="3:5" x14ac:dyDescent="0.3">
      <c r="C70" t="s">
        <v>41</v>
      </c>
    </row>
    <row r="71" spans="3:5" x14ac:dyDescent="0.3">
      <c r="C71" t="s">
        <v>37</v>
      </c>
      <c r="D71" s="1">
        <f ca="1">RAND()*5-RAND()*8</f>
        <v>1.9744976935091509</v>
      </c>
      <c r="E71" s="1">
        <f t="shared" ref="E71:E73" ca="1" si="9">RAND()*5-RAND()*8</f>
        <v>-3.0261278159436418</v>
      </c>
    </row>
    <row r="72" spans="3:5" x14ac:dyDescent="0.3">
      <c r="C72" t="s">
        <v>32</v>
      </c>
      <c r="D72" s="1">
        <f t="shared" ref="D72:D73" ca="1" si="10">RAND()*5-RAND()*8</f>
        <v>-3.3034452699742198</v>
      </c>
      <c r="E72" s="1">
        <f t="shared" ca="1" si="9"/>
        <v>-2.0866724330988093</v>
      </c>
    </row>
    <row r="73" spans="3:5" x14ac:dyDescent="0.3">
      <c r="C73" t="s">
        <v>33</v>
      </c>
      <c r="D73" s="1">
        <f t="shared" ca="1" si="10"/>
        <v>0.24523444487743529</v>
      </c>
      <c r="E73" s="1">
        <f t="shared" ca="1" si="9"/>
        <v>-0.48249683324528769</v>
      </c>
    </row>
    <row r="74" spans="3:5" x14ac:dyDescent="0.3">
      <c r="C74" t="s">
        <v>34</v>
      </c>
      <c r="D74" s="1">
        <v>0</v>
      </c>
      <c r="E74" s="1">
        <v>0</v>
      </c>
    </row>
    <row r="75" spans="3:5" x14ac:dyDescent="0.3">
      <c r="C75" t="s">
        <v>35</v>
      </c>
      <c r="D75" s="1">
        <f t="shared" ref="D75:E77" ca="1" si="11">RAND()*5-RAND()*8</f>
        <v>-1.0062435272185555</v>
      </c>
      <c r="E75" s="1">
        <f t="shared" ca="1" si="11"/>
        <v>-3.0296531516814658</v>
      </c>
    </row>
    <row r="76" spans="3:5" x14ac:dyDescent="0.3">
      <c r="C76" t="s">
        <v>36</v>
      </c>
      <c r="D76" s="1">
        <f t="shared" ca="1" si="11"/>
        <v>-1.4375161376632697</v>
      </c>
      <c r="E76" s="1">
        <f t="shared" ca="1" si="11"/>
        <v>-5.7528865128477991</v>
      </c>
    </row>
    <row r="77" spans="3:5" x14ac:dyDescent="0.3">
      <c r="C77" t="s">
        <v>20</v>
      </c>
      <c r="D77" s="1">
        <f t="shared" ca="1" si="11"/>
        <v>-3.2859714378208422</v>
      </c>
      <c r="E77" s="1">
        <f t="shared" ca="1" si="11"/>
        <v>-0.11437672489924811</v>
      </c>
    </row>
    <row r="79" spans="3:5" x14ac:dyDescent="0.3">
      <c r="C79" t="s">
        <v>42</v>
      </c>
    </row>
    <row r="80" spans="3:5" x14ac:dyDescent="0.3">
      <c r="C80" t="str">
        <f>C71</f>
        <v>Depart</v>
      </c>
      <c r="D80" s="1">
        <f ca="1">D53+D62+D71</f>
        <v>1897842.6549843883</v>
      </c>
      <c r="E80" s="1">
        <f ca="1">E53+E62+E71</f>
        <v>3123688.8095774865</v>
      </c>
    </row>
    <row r="81" spans="3:5" x14ac:dyDescent="0.3">
      <c r="C81" t="str">
        <f t="shared" ref="C81:C86" si="12">C72</f>
        <v>Point_1</v>
      </c>
      <c r="D81" s="1">
        <f t="shared" ref="D81:E81" ca="1" si="13">D54+D63+D72</f>
        <v>1897867.056128945</v>
      </c>
      <c r="E81" s="1">
        <f t="shared" ca="1" si="13"/>
        <v>3123655.5536345979</v>
      </c>
    </row>
    <row r="82" spans="3:5" x14ac:dyDescent="0.3">
      <c r="C82" t="str">
        <f t="shared" si="12"/>
        <v>Point_2</v>
      </c>
      <c r="D82" s="1">
        <f ca="1">D55+D64+D73</f>
        <v>1897913.2327137585</v>
      </c>
      <c r="E82" s="1">
        <f t="shared" ref="E82" ca="1" si="14">E55+E64+E73</f>
        <v>3123641.30048397</v>
      </c>
    </row>
    <row r="83" spans="3:5" x14ac:dyDescent="0.3">
      <c r="C83" t="str">
        <f t="shared" si="12"/>
        <v>Point_3</v>
      </c>
      <c r="D83" s="1">
        <f t="shared" ref="D83:E83" si="15">D56+D65+D74</f>
        <v>1897945.13</v>
      </c>
      <c r="E83" s="1">
        <f t="shared" si="15"/>
        <v>3123617.3250000002</v>
      </c>
    </row>
    <row r="84" spans="3:5" x14ac:dyDescent="0.3">
      <c r="C84" t="str">
        <f t="shared" si="12"/>
        <v>Point_4</v>
      </c>
      <c r="D84" s="1">
        <f t="shared" ref="D84:E84" ca="1" si="16">D57+D66+D75</f>
        <v>1897969.3192366073</v>
      </c>
      <c r="E84" s="1">
        <f t="shared" ca="1" si="16"/>
        <v>3123590.9537298148</v>
      </c>
    </row>
    <row r="85" spans="3:5" x14ac:dyDescent="0.3">
      <c r="C85" t="str">
        <f t="shared" si="12"/>
        <v>Point_5</v>
      </c>
      <c r="D85" s="1">
        <f t="shared" ref="D85:E85" ca="1" si="17">D58+D67+D76</f>
        <v>1898012.6757533357</v>
      </c>
      <c r="E85" s="1">
        <f t="shared" ca="1" si="17"/>
        <v>3123570.6803475805</v>
      </c>
    </row>
    <row r="86" spans="3:5" x14ac:dyDescent="0.3">
      <c r="C86" t="str">
        <f t="shared" si="12"/>
        <v>Final</v>
      </c>
      <c r="D86" s="1">
        <f t="shared" ref="D86:E86" ca="1" si="18">D59+D68+D77</f>
        <v>1898038.0011661402</v>
      </c>
      <c r="E86" s="1">
        <f t="shared" ca="1" si="18"/>
        <v>3123565.2185648088</v>
      </c>
    </row>
  </sheetData>
  <mergeCells count="1">
    <mergeCell ref="C42:E42"/>
  </mergeCells>
  <phoneticPr fontId="5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EE907F-27FF-43C9-B9F1-2993E1C0EA92}">
  <dimension ref="A1:K42"/>
  <sheetViews>
    <sheetView workbookViewId="0">
      <selection activeCell="E14" sqref="E14"/>
    </sheetView>
  </sheetViews>
  <sheetFormatPr baseColWidth="10" defaultRowHeight="16.8" customHeight="1" x14ac:dyDescent="0.3"/>
  <cols>
    <col min="1" max="2" width="11.5546875" style="2"/>
    <col min="3" max="4" width="17.109375" style="3" customWidth="1"/>
    <col min="5" max="6" width="14.109375" style="4" bestFit="1" customWidth="1"/>
    <col min="7" max="7" width="11.5546875" style="4"/>
    <col min="8" max="8" width="11.5546875" style="2"/>
    <col min="9" max="9" width="8.88671875" style="2" customWidth="1"/>
    <col min="10" max="16384" width="11.5546875" style="2"/>
  </cols>
  <sheetData>
    <row r="1" spans="1:11" ht="16.8" customHeight="1" x14ac:dyDescent="0.3">
      <c r="A1" s="8"/>
      <c r="B1" s="9"/>
      <c r="C1" s="20" t="s">
        <v>9</v>
      </c>
      <c r="D1" s="20" t="s">
        <v>10</v>
      </c>
      <c r="E1" s="21" t="s">
        <v>14</v>
      </c>
      <c r="F1" s="21" t="s">
        <v>15</v>
      </c>
      <c r="G1" s="21" t="s">
        <v>16</v>
      </c>
      <c r="H1" s="9" t="s">
        <v>17</v>
      </c>
      <c r="I1" s="10" t="s">
        <v>18</v>
      </c>
    </row>
    <row r="2" spans="1:11" ht="16.8" customHeight="1" x14ac:dyDescent="0.3">
      <c r="A2" s="19" t="s">
        <v>19</v>
      </c>
      <c r="B2" s="5" t="str">
        <f>Feuil1!C43</f>
        <v>Depart</v>
      </c>
      <c r="C2" s="7">
        <f ca="1">Feuil1!D43</f>
        <v>1897842.6549843883</v>
      </c>
      <c r="D2" s="7">
        <f ca="1">Feuil1!E43</f>
        <v>3123688.8095774865</v>
      </c>
      <c r="E2" s="6"/>
      <c r="F2" s="6"/>
      <c r="G2" s="6"/>
      <c r="H2" s="23" t="s">
        <v>31</v>
      </c>
      <c r="I2" s="12">
        <f ca="1">J2+RAND()*10-RAND()*20</f>
        <v>11.057585316143648</v>
      </c>
      <c r="J2" s="2">
        <v>25</v>
      </c>
    </row>
    <row r="3" spans="1:11" ht="16.8" customHeight="1" x14ac:dyDescent="0.3">
      <c r="A3" s="11" t="s">
        <v>12</v>
      </c>
      <c r="B3" s="5">
        <f>Feuil1!C12</f>
        <v>511</v>
      </c>
      <c r="C3" s="7">
        <f>Feuil1!D12</f>
        <v>1897911.8529999999</v>
      </c>
      <c r="D3" s="7">
        <f>Feuil1!E12</f>
        <v>3123694.0279999999</v>
      </c>
      <c r="E3" s="6">
        <f ca="1">C3-$C$2</f>
        <v>69.198015611618757</v>
      </c>
      <c r="F3" s="6">
        <f ca="1">D3-$D$2</f>
        <v>5.2184225134551525</v>
      </c>
      <c r="G3" s="6">
        <f t="shared" ref="G3:G7" ca="1" si="0">(E3^2+F3^2)^0.5</f>
        <v>69.394504812087021</v>
      </c>
      <c r="H3" s="7">
        <f ca="1">IF(2*ATAN(E3/(F3+G3))*200/PI()&lt;0,2*ATAN(E3/(F3+G3))*200/PI()+400,2*ATAN(E3/(F3+G3))*200/PI())</f>
        <v>95.208136360851924</v>
      </c>
      <c r="I3" s="13">
        <f ca="1">IF(H3-$I$2&lt;0,H3-$I$2+400,H3-$I$2)</f>
        <v>84.15055104470828</v>
      </c>
      <c r="J3" s="3"/>
    </row>
    <row r="4" spans="1:11" ht="16.8" customHeight="1" x14ac:dyDescent="0.3">
      <c r="A4" s="11" t="s">
        <v>12</v>
      </c>
      <c r="B4" s="5">
        <f>Feuil1!C25</f>
        <v>1000</v>
      </c>
      <c r="C4" s="7">
        <f>Feuil1!D25</f>
        <v>1898028.2879999999</v>
      </c>
      <c r="D4" s="7">
        <f>Feuil1!E25</f>
        <v>3123681.1269999999</v>
      </c>
      <c r="E4" s="6">
        <f t="shared" ref="E4:E7" ca="1" si="1">C4-$C$2</f>
        <v>185.63301561167464</v>
      </c>
      <c r="F4" s="6">
        <f t="shared" ref="F4:F7" ca="1" si="2">D4-$D$2</f>
        <v>-7.682577486615628</v>
      </c>
      <c r="G4" s="6">
        <f t="shared" ca="1" si="0"/>
        <v>185.79192254218719</v>
      </c>
      <c r="H4" s="7">
        <f t="shared" ref="H4:H8" ca="1" si="3">IF(2*ATAN(E4/(F4+G4))*200/PI()&lt;0,2*ATAN(E4/(F4+G4))*200/PI()+400,2*ATAN(E4/(F4+G4))*200/PI())</f>
        <v>102.63320144557125</v>
      </c>
      <c r="I4" s="13">
        <f t="shared" ref="I4:I8" ca="1" si="4">IF(H4-$I$2&lt;0,H4-$I$2+400,H4-$I$2)</f>
        <v>91.575616129427601</v>
      </c>
      <c r="J4" s="3"/>
    </row>
    <row r="5" spans="1:11" ht="16.8" customHeight="1" x14ac:dyDescent="0.3">
      <c r="A5" s="11" t="s">
        <v>12</v>
      </c>
      <c r="B5" s="5" t="str">
        <f>Feuil1!C32</f>
        <v>Plein_ciel</v>
      </c>
      <c r="C5" s="7">
        <f>Feuil1!D32</f>
        <v>1897841.9820000001</v>
      </c>
      <c r="D5" s="7">
        <f>Feuil1!E32</f>
        <v>3123644.5819999999</v>
      </c>
      <c r="E5" s="6">
        <f t="shared" ca="1" si="1"/>
        <v>-0.67298438819125295</v>
      </c>
      <c r="F5" s="6">
        <f t="shared" ca="1" si="2"/>
        <v>-44.227577486541122</v>
      </c>
      <c r="G5" s="6">
        <f t="shared" ca="1" si="0"/>
        <v>44.23269738908931</v>
      </c>
      <c r="H5" s="7">
        <f t="shared" ca="1" si="3"/>
        <v>200.96863118106228</v>
      </c>
      <c r="I5" s="13">
        <f t="shared" ca="1" si="4"/>
        <v>189.91104586491863</v>
      </c>
      <c r="J5" s="3"/>
    </row>
    <row r="6" spans="1:11" ht="16.8" customHeight="1" x14ac:dyDescent="0.3">
      <c r="A6" s="11" t="s">
        <v>12</v>
      </c>
      <c r="B6" s="5" t="str">
        <f>Feuil1!C31</f>
        <v>Rivoire&amp;carré</v>
      </c>
      <c r="C6" s="7">
        <f>Feuil1!D31</f>
        <v>1898219.65</v>
      </c>
      <c r="D6" s="7">
        <f>Feuil1!E31</f>
        <v>3123690.344</v>
      </c>
      <c r="E6" s="6">
        <f t="shared" ca="1" si="1"/>
        <v>376.99501561163925</v>
      </c>
      <c r="F6" s="6">
        <f t="shared" ca="1" si="2"/>
        <v>1.5344225135631859</v>
      </c>
      <c r="G6" s="6">
        <f t="shared" ca="1" si="0"/>
        <v>376.99813825597369</v>
      </c>
      <c r="H6" s="7">
        <f t="shared" ca="1" si="3"/>
        <v>99.740888267282529</v>
      </c>
      <c r="I6" s="13">
        <f t="shared" ca="1" si="4"/>
        <v>88.683302951138884</v>
      </c>
      <c r="J6" s="3"/>
    </row>
    <row r="7" spans="1:11" ht="16.8" customHeight="1" x14ac:dyDescent="0.3">
      <c r="A7" s="11" t="s">
        <v>12</v>
      </c>
      <c r="B7" s="5" t="str">
        <f>Feuil1!C30</f>
        <v>Fiducial</v>
      </c>
      <c r="C7" s="7">
        <f>Feuil1!D30</f>
        <v>1897868.821</v>
      </c>
      <c r="D7" s="7">
        <f>Feuil1!E30</f>
        <v>3123806.406</v>
      </c>
      <c r="E7" s="6">
        <f t="shared" ca="1" si="1"/>
        <v>26.166015611728653</v>
      </c>
      <c r="F7" s="6">
        <f t="shared" ca="1" si="2"/>
        <v>117.59642251348123</v>
      </c>
      <c r="G7" s="6">
        <f t="shared" ca="1" si="0"/>
        <v>120.47231616003081</v>
      </c>
      <c r="H7" s="7">
        <f t="shared" ca="1" si="3"/>
        <v>13.93816680574162</v>
      </c>
      <c r="I7" s="13">
        <f t="shared" ca="1" si="4"/>
        <v>2.8805814895979722</v>
      </c>
      <c r="J7" s="3"/>
    </row>
    <row r="8" spans="1:11" ht="16.8" customHeight="1" thickBot="1" x14ac:dyDescent="0.35">
      <c r="A8" s="14"/>
      <c r="B8" s="15" t="str">
        <f>Feuil1!C44</f>
        <v>Point_1</v>
      </c>
      <c r="C8" s="17">
        <f ca="1">Feuil1!D44</f>
        <v>1897867.056128945</v>
      </c>
      <c r="D8" s="17">
        <f ca="1">Feuil1!E44</f>
        <v>3123655.5536345979</v>
      </c>
      <c r="E8" s="16">
        <f t="shared" ref="E8" ca="1" si="5">C8-$C$2</f>
        <v>24.401144556701183</v>
      </c>
      <c r="F8" s="16">
        <f t="shared" ref="F8" ca="1" si="6">D8-$D$2</f>
        <v>-33.255942888557911</v>
      </c>
      <c r="G8" s="16">
        <f t="shared" ref="G8" ca="1" si="7">(E8^2+F8^2)^0.5</f>
        <v>41.247710155644434</v>
      </c>
      <c r="H8" s="17">
        <f t="shared" ca="1" si="3"/>
        <v>159.70121419237179</v>
      </c>
      <c r="I8" s="18">
        <f t="shared" ca="1" si="4"/>
        <v>148.64362887622815</v>
      </c>
    </row>
    <row r="9" spans="1:11" ht="16.8" customHeight="1" thickBot="1" x14ac:dyDescent="0.35"/>
    <row r="10" spans="1:11" ht="16.8" customHeight="1" x14ac:dyDescent="0.3">
      <c r="A10" s="8"/>
      <c r="B10" s="9"/>
      <c r="C10" s="20" t="s">
        <v>9</v>
      </c>
      <c r="D10" s="20" t="s">
        <v>10</v>
      </c>
      <c r="E10" s="21" t="s">
        <v>14</v>
      </c>
      <c r="F10" s="21" t="s">
        <v>15</v>
      </c>
      <c r="G10" s="21" t="s">
        <v>16</v>
      </c>
      <c r="H10" s="9" t="s">
        <v>17</v>
      </c>
      <c r="I10" s="10" t="s">
        <v>18</v>
      </c>
    </row>
    <row r="11" spans="1:11" ht="16.8" customHeight="1" x14ac:dyDescent="0.3">
      <c r="A11" s="19" t="str">
        <f>B8</f>
        <v>Point_1</v>
      </c>
      <c r="B11" s="5" t="str">
        <f>Feuil1!C44</f>
        <v>Point_1</v>
      </c>
      <c r="C11" s="7">
        <f t="shared" ref="C11:D11" ca="1" si="8">C8</f>
        <v>1897867.056128945</v>
      </c>
      <c r="D11" s="7">
        <f t="shared" ca="1" si="8"/>
        <v>3123655.5536345979</v>
      </c>
      <c r="E11" s="6"/>
      <c r="F11" s="6"/>
      <c r="G11" s="6"/>
      <c r="H11" s="23" t="s">
        <v>31</v>
      </c>
      <c r="I11" s="12">
        <f ca="1">J11+RAND()*10-RAND()*20</f>
        <v>51.01515382738495</v>
      </c>
      <c r="J11" s="2">
        <v>50</v>
      </c>
    </row>
    <row r="12" spans="1:11" ht="16.8" customHeight="1" x14ac:dyDescent="0.3">
      <c r="A12" s="19"/>
      <c r="B12" s="5" t="str">
        <f>Feuil1!C43</f>
        <v>Depart</v>
      </c>
      <c r="C12" s="7">
        <f ca="1">Feuil1!D43</f>
        <v>1897842.6549843883</v>
      </c>
      <c r="D12" s="7">
        <f ca="1">Feuil1!E43</f>
        <v>3123688.8095774865</v>
      </c>
      <c r="E12" s="6">
        <f ca="1">C12-$C$11</f>
        <v>-24.401144556701183</v>
      </c>
      <c r="F12" s="6">
        <f ca="1">D12-$D$11</f>
        <v>33.255942888557911</v>
      </c>
      <c r="G12" s="6">
        <f t="shared" ref="G12:G13" ca="1" si="9">(E12^2+F12^2)^0.5</f>
        <v>41.247710155644434</v>
      </c>
      <c r="H12" s="7">
        <f t="shared" ref="H12:H13" ca="1" si="10">IF(2*ATAN(E12/(F12+G12))*200/PI()&lt;0,2*ATAN(E12/(F12+G12))*200/PI()+400,2*ATAN(E12/(F12+G12))*200/PI())</f>
        <v>359.70121419237176</v>
      </c>
      <c r="I12" s="13">
        <f ca="1">IF(H12-$I$11&lt;0,H12-$I$11+400,H12-$I$11)</f>
        <v>308.68606036498682</v>
      </c>
      <c r="K12" s="3"/>
    </row>
    <row r="13" spans="1:11" ht="16.8" customHeight="1" thickBot="1" x14ac:dyDescent="0.35">
      <c r="A13" s="14"/>
      <c r="B13" s="15" t="str">
        <f>Feuil1!C45</f>
        <v>Point_2</v>
      </c>
      <c r="C13" s="17">
        <f ca="1">Feuil1!D45</f>
        <v>1897913.2327137585</v>
      </c>
      <c r="D13" s="17">
        <f ca="1">Feuil1!E45</f>
        <v>3123641.30048397</v>
      </c>
      <c r="E13" s="16">
        <f ca="1">C13-$C$11</f>
        <v>46.176584813510999</v>
      </c>
      <c r="F13" s="16">
        <f ca="1">D13-$D$11</f>
        <v>-14.253150627948344</v>
      </c>
      <c r="G13" s="16">
        <f t="shared" ca="1" si="9"/>
        <v>48.326279474653944</v>
      </c>
      <c r="H13" s="17">
        <f t="shared" ca="1" si="10"/>
        <v>119.05965400632712</v>
      </c>
      <c r="I13" s="18">
        <f ca="1">IF(H13-$I$11&lt;0,H13-$I$11+400,H13-$I$11)</f>
        <v>68.044500178942172</v>
      </c>
      <c r="K13" s="3"/>
    </row>
    <row r="14" spans="1:11" ht="16.8" customHeight="1" thickBot="1" x14ac:dyDescent="0.35"/>
    <row r="15" spans="1:11" ht="16.8" customHeight="1" x14ac:dyDescent="0.3">
      <c r="A15" s="8"/>
      <c r="B15" s="9"/>
      <c r="C15" s="20" t="s">
        <v>9</v>
      </c>
      <c r="D15" s="20" t="s">
        <v>10</v>
      </c>
      <c r="E15" s="21" t="s">
        <v>14</v>
      </c>
      <c r="F15" s="21" t="s">
        <v>15</v>
      </c>
      <c r="G15" s="21" t="s">
        <v>16</v>
      </c>
      <c r="H15" s="9" t="s">
        <v>17</v>
      </c>
      <c r="I15" s="10" t="s">
        <v>18</v>
      </c>
    </row>
    <row r="16" spans="1:11" ht="16.8" customHeight="1" x14ac:dyDescent="0.3">
      <c r="A16" s="19" t="str">
        <f>B13</f>
        <v>Point_2</v>
      </c>
      <c r="B16" s="5" t="str">
        <f>Feuil1!C45</f>
        <v>Point_2</v>
      </c>
      <c r="C16" s="7">
        <f ca="1">Feuil1!D45</f>
        <v>1897913.2327137585</v>
      </c>
      <c r="D16" s="7">
        <f ca="1">Feuil1!E45</f>
        <v>3123641.30048397</v>
      </c>
      <c r="E16" s="6"/>
      <c r="F16" s="6"/>
      <c r="G16" s="6"/>
      <c r="H16" s="23" t="s">
        <v>31</v>
      </c>
      <c r="I16" s="12">
        <f ca="1">J16+RAND()*10-RAND()*20</f>
        <v>63.97545705543601</v>
      </c>
      <c r="J16" s="2">
        <v>75</v>
      </c>
    </row>
    <row r="17" spans="1:11" ht="16.8" customHeight="1" x14ac:dyDescent="0.3">
      <c r="A17" s="19"/>
      <c r="B17" s="5" t="str">
        <f>Feuil1!C44</f>
        <v>Point_1</v>
      </c>
      <c r="C17" s="7">
        <f ca="1">Feuil1!D44</f>
        <v>1897867.056128945</v>
      </c>
      <c r="D17" s="7">
        <f ca="1">Feuil1!E44</f>
        <v>3123655.5536345979</v>
      </c>
      <c r="E17" s="6">
        <f ca="1">C17-$C$16</f>
        <v>-46.176584813510999</v>
      </c>
      <c r="F17" s="6">
        <f ca="1">D17-$D$16</f>
        <v>14.253150627948344</v>
      </c>
      <c r="G17" s="6">
        <f t="shared" ref="G17:G18" ca="1" si="11">(E17^2+F17^2)^0.5</f>
        <v>48.326279474653944</v>
      </c>
      <c r="H17" s="7">
        <f t="shared" ref="H17:H18" ca="1" si="12">IF(2*ATAN(E17/(F17+G17))*200/PI()&lt;0,2*ATAN(E17/(F17+G17))*200/PI()+400,2*ATAN(E17/(F17+G17))*200/PI())</f>
        <v>319.05965400632715</v>
      </c>
      <c r="I17" s="13">
        <f ca="1">IF(H17-$I$16&lt;0,H17-$I$16+400,H17-$I$16)</f>
        <v>255.08419695089114</v>
      </c>
    </row>
    <row r="18" spans="1:11" ht="16.8" customHeight="1" thickBot="1" x14ac:dyDescent="0.35">
      <c r="A18" s="14"/>
      <c r="B18" s="15" t="str">
        <f>Feuil1!C46</f>
        <v>Point_3</v>
      </c>
      <c r="C18" s="17">
        <f>Feuil1!D46</f>
        <v>1897945.13</v>
      </c>
      <c r="D18" s="17">
        <f>Feuil1!E46</f>
        <v>3123617.3250000002</v>
      </c>
      <c r="E18" s="16">
        <f ca="1">C18-$C$16</f>
        <v>31.897286241408437</v>
      </c>
      <c r="F18" s="16">
        <f ca="1">D18-$D$16</f>
        <v>-23.975483969785273</v>
      </c>
      <c r="G18" s="16">
        <f t="shared" ca="1" si="11"/>
        <v>39.903141494771745</v>
      </c>
      <c r="H18" s="17">
        <f t="shared" ca="1" si="12"/>
        <v>141.03358490284734</v>
      </c>
      <c r="I18" s="18">
        <f ca="1">IF(H18-$I$16&lt;0,H18-$I$16+400,H18-$I$16)</f>
        <v>77.058127847411328</v>
      </c>
    </row>
    <row r="19" spans="1:11" ht="16.8" customHeight="1" thickBot="1" x14ac:dyDescent="0.35"/>
    <row r="20" spans="1:11" ht="16.8" customHeight="1" x14ac:dyDescent="0.3">
      <c r="A20" s="8"/>
      <c r="B20" s="9"/>
      <c r="C20" s="20" t="s">
        <v>9</v>
      </c>
      <c r="D20" s="20" t="s">
        <v>10</v>
      </c>
      <c r="E20" s="21" t="s">
        <v>14</v>
      </c>
      <c r="F20" s="21" t="s">
        <v>15</v>
      </c>
      <c r="G20" s="21" t="s">
        <v>16</v>
      </c>
      <c r="H20" s="9" t="s">
        <v>17</v>
      </c>
      <c r="I20" s="10" t="s">
        <v>18</v>
      </c>
    </row>
    <row r="21" spans="1:11" ht="16.8" customHeight="1" x14ac:dyDescent="0.3">
      <c r="A21" s="19" t="str">
        <f>B18</f>
        <v>Point_3</v>
      </c>
      <c r="B21" s="5" t="str">
        <f>Feuil1!C46</f>
        <v>Point_3</v>
      </c>
      <c r="C21" s="7">
        <f>Feuil1!D46</f>
        <v>1897945.13</v>
      </c>
      <c r="D21" s="7">
        <f>Feuil1!E46</f>
        <v>3123617.3250000002</v>
      </c>
      <c r="E21" s="6"/>
      <c r="F21" s="6"/>
      <c r="G21" s="6"/>
      <c r="H21" s="23" t="s">
        <v>31</v>
      </c>
      <c r="I21" s="12">
        <f ca="1">J21+RAND()*10-RAND()*20</f>
        <v>93.206550385844551</v>
      </c>
      <c r="J21" s="2">
        <v>100</v>
      </c>
    </row>
    <row r="22" spans="1:11" ht="16.8" customHeight="1" x14ac:dyDescent="0.3">
      <c r="A22" s="19"/>
      <c r="B22" s="5" t="str">
        <f>Feuil1!C45</f>
        <v>Point_2</v>
      </c>
      <c r="C22" s="7">
        <f ca="1">Feuil1!D45</f>
        <v>1897913.2327137585</v>
      </c>
      <c r="D22" s="7">
        <f ca="1">Feuil1!E45</f>
        <v>3123641.30048397</v>
      </c>
      <c r="E22" s="6">
        <f ca="1">C22-$C$21</f>
        <v>-31.897286241408437</v>
      </c>
      <c r="F22" s="6">
        <f ca="1">D22-$D$21</f>
        <v>23.975483969785273</v>
      </c>
      <c r="G22" s="6">
        <f t="shared" ref="G22:G23" ca="1" si="13">(E22^2+F22^2)^0.5</f>
        <v>39.903141494771745</v>
      </c>
      <c r="H22" s="7">
        <f t="shared" ref="H22:H23" ca="1" si="14">IF(2*ATAN(E22/(F22+G22))*200/PI()&lt;0,2*ATAN(E22/(F22+G22))*200/PI()+400,2*ATAN(E22/(F22+G22))*200/PI())</f>
        <v>341.03358490284734</v>
      </c>
      <c r="I22" s="13">
        <f ca="1">IF(H22-$I$21&lt;0,H22-$I$21+400,H22-$I$21)</f>
        <v>247.8270345170028</v>
      </c>
    </row>
    <row r="23" spans="1:11" ht="16.8" customHeight="1" thickBot="1" x14ac:dyDescent="0.35">
      <c r="A23" s="14"/>
      <c r="B23" s="15" t="str">
        <f>Feuil1!C47</f>
        <v>Point_4</v>
      </c>
      <c r="C23" s="17">
        <f ca="1">Feuil1!D47</f>
        <v>1897969.3192366073</v>
      </c>
      <c r="D23" s="17">
        <f ca="1">Feuil1!E47</f>
        <v>3123590.9537298148</v>
      </c>
      <c r="E23" s="16">
        <f ca="1">C23-$C$21</f>
        <v>24.189236607402563</v>
      </c>
      <c r="F23" s="16">
        <f ca="1">D23-$D$21</f>
        <v>-26.371270185336471</v>
      </c>
      <c r="G23" s="16">
        <f t="shared" ca="1" si="13"/>
        <v>35.784955761282149</v>
      </c>
      <c r="H23" s="17">
        <f t="shared" ca="1" si="14"/>
        <v>152.74574830683656</v>
      </c>
      <c r="I23" s="18">
        <f ca="1">IF(H23-$I$21&lt;0,H23-$I$21+400,H23-$I$21)</f>
        <v>59.539197920992009</v>
      </c>
      <c r="K23" s="3"/>
    </row>
    <row r="24" spans="1:11" ht="16.8" customHeight="1" thickBot="1" x14ac:dyDescent="0.35"/>
    <row r="25" spans="1:11" ht="16.8" customHeight="1" x14ac:dyDescent="0.3">
      <c r="A25" s="8"/>
      <c r="B25" s="9"/>
      <c r="C25" s="20" t="s">
        <v>9</v>
      </c>
      <c r="D25" s="20" t="s">
        <v>10</v>
      </c>
      <c r="E25" s="21" t="s">
        <v>14</v>
      </c>
      <c r="F25" s="21" t="s">
        <v>15</v>
      </c>
      <c r="G25" s="21" t="s">
        <v>16</v>
      </c>
      <c r="H25" s="9" t="s">
        <v>17</v>
      </c>
      <c r="I25" s="10" t="s">
        <v>18</v>
      </c>
    </row>
    <row r="26" spans="1:11" ht="16.8" customHeight="1" x14ac:dyDescent="0.3">
      <c r="A26" s="19" t="str">
        <f>B23</f>
        <v>Point_4</v>
      </c>
      <c r="B26" s="5" t="str">
        <f>Feuil1!C47</f>
        <v>Point_4</v>
      </c>
      <c r="C26" s="7">
        <f ca="1">Feuil1!D47</f>
        <v>1897969.3192366073</v>
      </c>
      <c r="D26" s="7">
        <f ca="1">Feuil1!E47</f>
        <v>3123590.9537298148</v>
      </c>
      <c r="E26" s="6"/>
      <c r="F26" s="6"/>
      <c r="G26" s="6"/>
      <c r="H26" s="23" t="s">
        <v>31</v>
      </c>
      <c r="I26" s="12">
        <f ca="1">J26+RAND()*10-RAND()*20</f>
        <v>128.83856032261386</v>
      </c>
      <c r="J26" s="2">
        <v>125</v>
      </c>
    </row>
    <row r="27" spans="1:11" ht="16.8" customHeight="1" x14ac:dyDescent="0.3">
      <c r="A27" s="19"/>
      <c r="B27" s="5" t="str">
        <f>Feuil1!C46</f>
        <v>Point_3</v>
      </c>
      <c r="C27" s="7">
        <f>Feuil1!D46</f>
        <v>1897945.13</v>
      </c>
      <c r="D27" s="7">
        <f>Feuil1!E46</f>
        <v>3123617.3250000002</v>
      </c>
      <c r="E27" s="6">
        <f ca="1">C27-$C$26</f>
        <v>-24.189236607402563</v>
      </c>
      <c r="F27" s="6">
        <f ca="1">D27-$D$26</f>
        <v>26.371270185336471</v>
      </c>
      <c r="G27" s="6">
        <f t="shared" ref="G27:G28" ca="1" si="15">(E27^2+F27^2)^0.5</f>
        <v>35.784955761282149</v>
      </c>
      <c r="H27" s="7">
        <f t="shared" ref="H27:H28" ca="1" si="16">IF(2*ATAN(E27/(F27+G27))*200/PI()&lt;0,2*ATAN(E27/(F27+G27))*200/PI()+400,2*ATAN(E27/(F27+G27))*200/PI())</f>
        <v>352.74574830683656</v>
      </c>
      <c r="I27" s="13">
        <f ca="1">IF(H27-$I$26&lt;0,H27-$I$26+400,H27-$I$26)</f>
        <v>223.9071879842227</v>
      </c>
    </row>
    <row r="28" spans="1:11" ht="16.8" customHeight="1" thickBot="1" x14ac:dyDescent="0.35">
      <c r="A28" s="14"/>
      <c r="B28" s="15" t="str">
        <f>Feuil1!C48</f>
        <v>Point_5</v>
      </c>
      <c r="C28" s="17">
        <f ca="1">Feuil1!D48</f>
        <v>1898012.6757533357</v>
      </c>
      <c r="D28" s="17">
        <f ca="1">Feuil1!E48</f>
        <v>3123570.6803475805</v>
      </c>
      <c r="E28" s="16">
        <f ca="1">C28-$C$26</f>
        <v>43.356516728410497</v>
      </c>
      <c r="F28" s="16">
        <f ca="1">D28-$D$26</f>
        <v>-20.2733822343871</v>
      </c>
      <c r="G28" s="16">
        <f t="shared" ca="1" si="15"/>
        <v>47.862277108830725</v>
      </c>
      <c r="H28" s="17">
        <f t="shared" ca="1" si="16"/>
        <v>127.84517228434152</v>
      </c>
      <c r="I28" s="18">
        <f ca="1">IF(H28-$I$26&lt;0,H28-$I$26+400,H28-$I$26)</f>
        <v>399.00661196172769</v>
      </c>
    </row>
    <row r="29" spans="1:11" ht="16.8" customHeight="1" thickBot="1" x14ac:dyDescent="0.35"/>
    <row r="30" spans="1:11" ht="16.8" customHeight="1" x14ac:dyDescent="0.3">
      <c r="A30" s="8"/>
      <c r="B30" s="9"/>
      <c r="C30" s="20" t="s">
        <v>9</v>
      </c>
      <c r="D30" s="20" t="s">
        <v>10</v>
      </c>
      <c r="E30" s="21" t="s">
        <v>14</v>
      </c>
      <c r="F30" s="21" t="s">
        <v>15</v>
      </c>
      <c r="G30" s="21" t="s">
        <v>16</v>
      </c>
      <c r="H30" s="9" t="s">
        <v>17</v>
      </c>
      <c r="I30" s="10" t="s">
        <v>18</v>
      </c>
    </row>
    <row r="31" spans="1:11" ht="16.8" customHeight="1" x14ac:dyDescent="0.3">
      <c r="A31" s="19" t="str">
        <f>B28</f>
        <v>Point_5</v>
      </c>
      <c r="B31" s="5" t="str">
        <f>Feuil1!C48</f>
        <v>Point_5</v>
      </c>
      <c r="C31" s="7">
        <f ca="1">Feuil1!D48</f>
        <v>1898012.6757533357</v>
      </c>
      <c r="D31" s="7">
        <f ca="1">Feuil1!E48</f>
        <v>3123570.6803475805</v>
      </c>
      <c r="E31" s="6"/>
      <c r="F31" s="6"/>
      <c r="G31" s="6"/>
      <c r="H31" s="23" t="s">
        <v>31</v>
      </c>
      <c r="I31" s="12">
        <f ca="1">J31+RAND()*10-RAND()*20</f>
        <v>149.74331724655298</v>
      </c>
      <c r="J31" s="2">
        <v>150</v>
      </c>
    </row>
    <row r="32" spans="1:11" ht="16.8" customHeight="1" x14ac:dyDescent="0.3">
      <c r="A32" s="19"/>
      <c r="B32" s="5" t="str">
        <f>Feuil1!C49</f>
        <v>Final</v>
      </c>
      <c r="C32" s="7">
        <f ca="1">Feuil1!D49</f>
        <v>1898038.0011661402</v>
      </c>
      <c r="D32" s="7">
        <f ca="1">Feuil1!E49</f>
        <v>3123565.2185648088</v>
      </c>
      <c r="E32" s="6">
        <f ca="1">C32-$C$31</f>
        <v>25.325412804493681</v>
      </c>
      <c r="F32" s="6">
        <f ca="1">D32-$D$31</f>
        <v>-5.46178277162835</v>
      </c>
      <c r="G32" s="6">
        <f t="shared" ref="G32:G33" ca="1" si="17">(E32^2+F32^2)^0.5</f>
        <v>25.907674630550478</v>
      </c>
      <c r="H32" s="7">
        <f t="shared" ref="H32:H33" ca="1" si="18">IF(2*ATAN(E32/(F32+G32))*200/PI()&lt;0,2*ATAN(E32/(F32+G32))*200/PI()+400,2*ATAN(E32/(F32+G32))*200/PI())</f>
        <v>113.5224945169208</v>
      </c>
      <c r="I32" s="13">
        <f ca="1">IF(H32-$I$31&lt;0,H32-$I$31+400,H32-$I$31)</f>
        <v>363.77917727036782</v>
      </c>
    </row>
    <row r="33" spans="1:11" ht="16.8" customHeight="1" thickBot="1" x14ac:dyDescent="0.35">
      <c r="A33" s="14"/>
      <c r="B33" s="15" t="str">
        <f>Feuil1!C47</f>
        <v>Point_4</v>
      </c>
      <c r="C33" s="17">
        <f ca="1">Feuil1!D47</f>
        <v>1897969.3192366073</v>
      </c>
      <c r="D33" s="17">
        <f ca="1">Feuil1!E47</f>
        <v>3123590.9537298148</v>
      </c>
      <c r="E33" s="16">
        <f ca="1">C33-$C$31</f>
        <v>-43.356516728410497</v>
      </c>
      <c r="F33" s="16">
        <f ca="1">D33-$D$31</f>
        <v>20.2733822343871</v>
      </c>
      <c r="G33" s="16">
        <f t="shared" ca="1" si="17"/>
        <v>47.862277108830725</v>
      </c>
      <c r="H33" s="17">
        <f t="shared" ca="1" si="18"/>
        <v>327.84517228434152</v>
      </c>
      <c r="I33" s="18">
        <f ca="1">IF(H33-$I$31&lt;0,H33-$I$31+400,H33-$I$31)</f>
        <v>178.10185503778854</v>
      </c>
      <c r="K33" s="3"/>
    </row>
    <row r="34" spans="1:11" ht="16.8" customHeight="1" thickBot="1" x14ac:dyDescent="0.35"/>
    <row r="35" spans="1:11" ht="16.8" customHeight="1" x14ac:dyDescent="0.3">
      <c r="A35" s="8"/>
      <c r="B35" s="9"/>
      <c r="C35" s="20" t="s">
        <v>9</v>
      </c>
      <c r="D35" s="20" t="s">
        <v>10</v>
      </c>
      <c r="E35" s="21" t="s">
        <v>14</v>
      </c>
      <c r="F35" s="21" t="s">
        <v>15</v>
      </c>
      <c r="G35" s="21" t="s">
        <v>16</v>
      </c>
      <c r="H35" s="9" t="s">
        <v>17</v>
      </c>
      <c r="I35" s="10" t="s">
        <v>18</v>
      </c>
    </row>
    <row r="36" spans="1:11" ht="16.8" customHeight="1" x14ac:dyDescent="0.3">
      <c r="A36" s="19" t="s">
        <v>20</v>
      </c>
      <c r="B36" s="5" t="str">
        <f>Feuil1!C49</f>
        <v>Final</v>
      </c>
      <c r="C36" s="7">
        <f ca="1">Feuil1!D49</f>
        <v>1898038.0011661402</v>
      </c>
      <c r="D36" s="7">
        <f ca="1">Feuil1!E49</f>
        <v>3123565.2185648088</v>
      </c>
      <c r="E36" s="6"/>
      <c r="F36" s="6"/>
      <c r="G36" s="6"/>
      <c r="H36" s="23" t="s">
        <v>31</v>
      </c>
      <c r="I36" s="12">
        <f ca="1">J36+RAND()*10-RAND()*20</f>
        <v>167.20895880681081</v>
      </c>
      <c r="J36" s="2">
        <v>175</v>
      </c>
    </row>
    <row r="37" spans="1:11" ht="16.8" customHeight="1" x14ac:dyDescent="0.3">
      <c r="A37" s="11" t="s">
        <v>12</v>
      </c>
      <c r="B37" s="5">
        <f>Feuil1!C26</f>
        <v>1001</v>
      </c>
      <c r="C37" s="7">
        <f>Feuil1!D26</f>
        <v>1897908.6359999999</v>
      </c>
      <c r="D37" s="7">
        <f>Feuil1!E26</f>
        <v>3123541.3459999999</v>
      </c>
      <c r="E37" s="6">
        <f ca="1">C37-$C$36</f>
        <v>-129.36516614025459</v>
      </c>
      <c r="F37" s="6">
        <f ca="1">D37-$D$36</f>
        <v>-23.872564808931202</v>
      </c>
      <c r="G37" s="6">
        <f t="shared" ref="G37:G42" ca="1" si="19">(E37^2+F37^2)^0.5</f>
        <v>131.54940349941648</v>
      </c>
      <c r="H37" s="7">
        <f t="shared" ref="H37:H42" ca="1" si="20">IF(2*ATAN(E37/(F37+G37))*200/PI()&lt;0,2*ATAN(E37/(F37+G37))*200/PI()+400,2*ATAN(E37/(F37+G37))*200/PI())</f>
        <v>288.38274964292197</v>
      </c>
      <c r="I37" s="13">
        <f ca="1">IF(H37-$I$36&lt;0,H37-$I$36+400,H37-$I$36)</f>
        <v>121.17379083611115</v>
      </c>
    </row>
    <row r="38" spans="1:11" ht="16.8" customHeight="1" x14ac:dyDescent="0.3">
      <c r="A38" s="11" t="s">
        <v>12</v>
      </c>
      <c r="B38" s="5" t="str">
        <f>Feuil1!C30</f>
        <v>Fiducial</v>
      </c>
      <c r="C38" s="7">
        <f>Feuil1!D30</f>
        <v>1897868.821</v>
      </c>
      <c r="D38" s="7">
        <f>Feuil1!E30</f>
        <v>3123806.406</v>
      </c>
      <c r="E38" s="6">
        <f t="shared" ref="E38:E42" ca="1" si="21">C38-$C$36</f>
        <v>-169.18016614019871</v>
      </c>
      <c r="F38" s="6">
        <f t="shared" ref="F38:F42" ca="1" si="22">D38-$D$36</f>
        <v>241.18743519112468</v>
      </c>
      <c r="G38" s="6">
        <f t="shared" ca="1" si="19"/>
        <v>294.60703913738757</v>
      </c>
      <c r="H38" s="7">
        <f t="shared" ca="1" si="20"/>
        <v>361.05820131871252</v>
      </c>
      <c r="I38" s="13">
        <f t="shared" ref="I38:I42" ca="1" si="23">IF(H38-$I$36&lt;0,H38-$I$36+400,H38-$I$36)</f>
        <v>193.84924251190171</v>
      </c>
    </row>
    <row r="39" spans="1:11" ht="16.8" customHeight="1" x14ac:dyDescent="0.3">
      <c r="A39" s="11" t="s">
        <v>12</v>
      </c>
      <c r="B39" s="5" t="str">
        <f>Feuil1!C31</f>
        <v>Rivoire&amp;carré</v>
      </c>
      <c r="C39" s="7">
        <f>Feuil1!D31</f>
        <v>1898219.65</v>
      </c>
      <c r="D39" s="7">
        <f>Feuil1!E31</f>
        <v>3123690.344</v>
      </c>
      <c r="E39" s="6">
        <f t="shared" ca="1" si="21"/>
        <v>181.64883385971189</v>
      </c>
      <c r="F39" s="6">
        <f ca="1">D39-$D$36</f>
        <v>125.12543519120663</v>
      </c>
      <c r="G39" s="6">
        <f t="shared" ca="1" si="19"/>
        <v>220.57351013750963</v>
      </c>
      <c r="H39" s="7">
        <f t="shared" ca="1" si="20"/>
        <v>61.599673403494627</v>
      </c>
      <c r="I39" s="13">
        <f ca="1">IF(H39-$I$36&lt;0,H39-$I$36+400,H39-$I$36)</f>
        <v>294.39071459668378</v>
      </c>
    </row>
    <row r="40" spans="1:11" ht="16.8" customHeight="1" x14ac:dyDescent="0.3">
      <c r="A40" s="11" t="s">
        <v>12</v>
      </c>
      <c r="B40" s="5" t="str">
        <f>Feuil1!C32</f>
        <v>Plein_ciel</v>
      </c>
      <c r="C40" s="7">
        <f>Feuil1!D32</f>
        <v>1897841.9820000001</v>
      </c>
      <c r="D40" s="7">
        <f>Feuil1!E32</f>
        <v>3123644.5819999999</v>
      </c>
      <c r="E40" s="6">
        <f t="shared" ca="1" si="21"/>
        <v>-196.01916614011861</v>
      </c>
      <c r="F40" s="6">
        <f t="shared" ca="1" si="22"/>
        <v>79.363435191102326</v>
      </c>
      <c r="G40" s="6">
        <f t="shared" ca="1" si="19"/>
        <v>211.47592851102399</v>
      </c>
      <c r="H40" s="7">
        <f t="shared" ca="1" si="20"/>
        <v>324.49093161560711</v>
      </c>
      <c r="I40" s="13">
        <f t="shared" ca="1" si="23"/>
        <v>157.2819728087963</v>
      </c>
    </row>
    <row r="41" spans="1:11" ht="16.8" customHeight="1" x14ac:dyDescent="0.3">
      <c r="A41" s="11" t="s">
        <v>12</v>
      </c>
      <c r="B41" s="5">
        <f>Feuil1!C24</f>
        <v>550</v>
      </c>
      <c r="C41" s="7">
        <f>Feuil1!D24</f>
        <v>1897978.138</v>
      </c>
      <c r="D41" s="7">
        <f>Feuil1!E24</f>
        <v>3123709.0989999999</v>
      </c>
      <c r="E41" s="6">
        <f t="shared" ca="1" si="21"/>
        <v>-59.863166140159592</v>
      </c>
      <c r="F41" s="6">
        <f t="shared" ca="1" si="22"/>
        <v>143.88043519109488</v>
      </c>
      <c r="G41" s="6">
        <f t="shared" ca="1" si="19"/>
        <v>155.83702477621679</v>
      </c>
      <c r="H41" s="7">
        <f t="shared" ca="1" si="20"/>
        <v>374.8996294614285</v>
      </c>
      <c r="I41" s="13">
        <f t="shared" ca="1" si="23"/>
        <v>207.69067065461769</v>
      </c>
    </row>
    <row r="42" spans="1:11" ht="16.8" customHeight="1" thickBot="1" x14ac:dyDescent="0.35">
      <c r="A42" s="14"/>
      <c r="B42" s="15" t="str">
        <f>Feuil1!C48</f>
        <v>Point_5</v>
      </c>
      <c r="C42" s="17">
        <f ca="1">Feuil1!D48</f>
        <v>1898012.6757533357</v>
      </c>
      <c r="D42" s="17">
        <f ca="1">Feuil1!E48</f>
        <v>3123570.6803475805</v>
      </c>
      <c r="E42" s="16">
        <f t="shared" ca="1" si="21"/>
        <v>-25.325412804493681</v>
      </c>
      <c r="F42" s="16">
        <f t="shared" ca="1" si="22"/>
        <v>5.46178277162835</v>
      </c>
      <c r="G42" s="16">
        <f t="shared" ca="1" si="19"/>
        <v>25.907674630550478</v>
      </c>
      <c r="H42" s="17">
        <f t="shared" ca="1" si="20"/>
        <v>313.5224945169208</v>
      </c>
      <c r="I42" s="18">
        <f t="shared" ca="1" si="23"/>
        <v>146.31353571010999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494A03-6366-4B1E-AA21-599048F40887}">
  <dimension ref="A1:E45"/>
  <sheetViews>
    <sheetView topLeftCell="A15" workbookViewId="0">
      <selection activeCell="C13" sqref="C13"/>
    </sheetView>
  </sheetViews>
  <sheetFormatPr baseColWidth="10" defaultRowHeight="16.2" customHeight="1" x14ac:dyDescent="0.3"/>
  <cols>
    <col min="1" max="1" width="11.5546875" style="2"/>
    <col min="2" max="2" width="13.44140625" style="39" customWidth="1"/>
    <col min="3" max="16384" width="11.5546875" style="2"/>
  </cols>
  <sheetData>
    <row r="1" spans="1:5" ht="16.2" customHeight="1" thickBot="1" x14ac:dyDescent="0.35">
      <c r="A1" s="32" t="s">
        <v>27</v>
      </c>
      <c r="B1" s="37" t="s">
        <v>28</v>
      </c>
      <c r="C1" s="33" t="s">
        <v>18</v>
      </c>
      <c r="D1" s="33" t="s">
        <v>29</v>
      </c>
      <c r="E1" s="34" t="s">
        <v>30</v>
      </c>
    </row>
    <row r="2" spans="1:5" ht="16.2" customHeight="1" x14ac:dyDescent="0.3">
      <c r="A2" s="85" t="str">
        <f>CHEM01!A2</f>
        <v>Départ</v>
      </c>
      <c r="B2" s="31">
        <f>CHEM01!B3</f>
        <v>511</v>
      </c>
      <c r="C2" s="28">
        <f ca="1">CHEM01!I3</f>
        <v>84.15055104470828</v>
      </c>
      <c r="D2" s="28">
        <v>100</v>
      </c>
      <c r="E2" s="43">
        <f ca="1">CHEM01!G3</f>
        <v>69.394504812087021</v>
      </c>
    </row>
    <row r="3" spans="1:5" ht="16.2" customHeight="1" x14ac:dyDescent="0.3">
      <c r="A3" s="86"/>
      <c r="B3" s="24">
        <f>B2</f>
        <v>511</v>
      </c>
      <c r="C3" s="25">
        <f ca="1">IF(C2&lt;200,C2+200,C2-200)</f>
        <v>284.15055104470827</v>
      </c>
      <c r="D3" s="25">
        <v>300</v>
      </c>
      <c r="E3" s="44">
        <f ca="1">E2</f>
        <v>69.394504812087021</v>
      </c>
    </row>
    <row r="4" spans="1:5" ht="16.2" customHeight="1" x14ac:dyDescent="0.3">
      <c r="A4" s="86"/>
      <c r="B4" s="24">
        <f>CHEM01!B4</f>
        <v>1000</v>
      </c>
      <c r="C4" s="25">
        <f ca="1">CHEM01!I4</f>
        <v>91.575616129427601</v>
      </c>
      <c r="D4" s="25">
        <v>100</v>
      </c>
      <c r="E4" s="44">
        <f ca="1">CHEM01!G4</f>
        <v>185.79192254218719</v>
      </c>
    </row>
    <row r="5" spans="1:5" ht="16.2" customHeight="1" x14ac:dyDescent="0.3">
      <c r="A5" s="86"/>
      <c r="B5" s="24">
        <f>B4</f>
        <v>1000</v>
      </c>
      <c r="C5" s="25">
        <f ca="1">IF(C4&lt;200,C4+200,C4-200)</f>
        <v>291.5756161294276</v>
      </c>
      <c r="D5" s="25">
        <v>300</v>
      </c>
      <c r="E5" s="44">
        <f ca="1">E4</f>
        <v>185.79192254218719</v>
      </c>
    </row>
    <row r="6" spans="1:5" ht="16.2" customHeight="1" x14ac:dyDescent="0.3">
      <c r="A6" s="86"/>
      <c r="B6" s="24" t="str">
        <f>CHEM01!B5</f>
        <v>Plein_ciel</v>
      </c>
      <c r="C6" s="25">
        <f ca="1">CHEM01!I5</f>
        <v>189.91104586491863</v>
      </c>
      <c r="D6" s="25">
        <v>100</v>
      </c>
      <c r="E6" s="44">
        <f ca="1">CHEM01!G5</f>
        <v>44.23269738908931</v>
      </c>
    </row>
    <row r="7" spans="1:5" ht="16.2" customHeight="1" x14ac:dyDescent="0.3">
      <c r="A7" s="86"/>
      <c r="B7" s="24" t="str">
        <f>B6</f>
        <v>Plein_ciel</v>
      </c>
      <c r="C7" s="25">
        <f ca="1">IF(C6&lt;200,C6+200,C6-200)</f>
        <v>389.91104586491861</v>
      </c>
      <c r="D7" s="25">
        <v>300</v>
      </c>
      <c r="E7" s="44">
        <f ca="1">E6</f>
        <v>44.23269738908931</v>
      </c>
    </row>
    <row r="8" spans="1:5" ht="16.2" customHeight="1" x14ac:dyDescent="0.3">
      <c r="A8" s="86"/>
      <c r="B8" s="24" t="str">
        <f>CHEM01!B6</f>
        <v>Rivoire&amp;carré</v>
      </c>
      <c r="C8" s="25">
        <f ca="1">CHEM01!I6</f>
        <v>88.683302951138884</v>
      </c>
      <c r="D8" s="25">
        <v>100</v>
      </c>
      <c r="E8" s="44">
        <f ca="1">CHEM01!G6</f>
        <v>376.99813825597369</v>
      </c>
    </row>
    <row r="9" spans="1:5" ht="16.2" customHeight="1" x14ac:dyDescent="0.3">
      <c r="A9" s="86"/>
      <c r="B9" s="24" t="str">
        <f>B8</f>
        <v>Rivoire&amp;carré</v>
      </c>
      <c r="C9" s="25">
        <f ca="1">IF(C8&lt;200,C8+200,C8-200)</f>
        <v>288.6833029511389</v>
      </c>
      <c r="D9" s="25">
        <v>300</v>
      </c>
      <c r="E9" s="44">
        <f ca="1">E8</f>
        <v>376.99813825597369</v>
      </c>
    </row>
    <row r="10" spans="1:5" ht="16.2" customHeight="1" x14ac:dyDescent="0.3">
      <c r="A10" s="86"/>
      <c r="B10" s="24" t="str">
        <f>CHEM01!B7</f>
        <v>Fiducial</v>
      </c>
      <c r="C10" s="25">
        <f ca="1">CHEM01!I7</f>
        <v>2.8805814895979722</v>
      </c>
      <c r="D10" s="25">
        <v>100</v>
      </c>
      <c r="E10" s="44">
        <f ca="1">CHEM01!G7</f>
        <v>120.47231616003081</v>
      </c>
    </row>
    <row r="11" spans="1:5" ht="16.2" customHeight="1" x14ac:dyDescent="0.3">
      <c r="A11" s="86"/>
      <c r="B11" s="24" t="str">
        <f>B10</f>
        <v>Fiducial</v>
      </c>
      <c r="C11" s="25">
        <f ca="1">IF(C10&lt;200,C10+200,C10-200)</f>
        <v>202.88058148959797</v>
      </c>
      <c r="D11" s="25">
        <v>300</v>
      </c>
      <c r="E11" s="44">
        <f ca="1">E10</f>
        <v>120.47231616003081</v>
      </c>
    </row>
    <row r="12" spans="1:5" ht="16.2" customHeight="1" x14ac:dyDescent="0.3">
      <c r="A12" s="86"/>
      <c r="B12" s="24" t="str">
        <f>CHEM01!B8</f>
        <v>Point_1</v>
      </c>
      <c r="C12" s="25">
        <f ca="1">CHEM01!I8</f>
        <v>148.64362887622815</v>
      </c>
      <c r="D12" s="25">
        <v>100</v>
      </c>
      <c r="E12" s="44">
        <f ca="1">CHEM01!G8</f>
        <v>41.247710155644434</v>
      </c>
    </row>
    <row r="13" spans="1:5" ht="16.2" customHeight="1" thickBot="1" x14ac:dyDescent="0.35">
      <c r="A13" s="87"/>
      <c r="B13" s="29" t="str">
        <f>B12</f>
        <v>Point_1</v>
      </c>
      <c r="C13" s="30">
        <f ca="1">IF(C12&lt;200,C12+200,C12-200)</f>
        <v>348.64362887622815</v>
      </c>
      <c r="D13" s="30">
        <v>300</v>
      </c>
      <c r="E13" s="45">
        <f ca="1">E12</f>
        <v>41.247710155644434</v>
      </c>
    </row>
    <row r="14" spans="1:5" ht="16.2" customHeight="1" x14ac:dyDescent="0.3">
      <c r="A14" s="85" t="str">
        <f>CHEM01!A11</f>
        <v>Point_1</v>
      </c>
      <c r="B14" s="38" t="str">
        <f>CHEM01!B12</f>
        <v>Depart</v>
      </c>
      <c r="C14" s="28">
        <f ca="1">CHEM01!I12</f>
        <v>308.68606036498682</v>
      </c>
      <c r="D14" s="28">
        <v>100</v>
      </c>
      <c r="E14" s="43">
        <f ca="1">CHEM01!G12</f>
        <v>41.247710155644434</v>
      </c>
    </row>
    <row r="15" spans="1:5" ht="16.2" customHeight="1" x14ac:dyDescent="0.3">
      <c r="A15" s="86"/>
      <c r="B15" s="24" t="str">
        <f>B14</f>
        <v>Depart</v>
      </c>
      <c r="C15" s="25">
        <f ca="1">IF(C14&lt;200,C14+200,C14-200)</f>
        <v>108.68606036498682</v>
      </c>
      <c r="D15" s="25">
        <v>300</v>
      </c>
      <c r="E15" s="44">
        <f ca="1">E14</f>
        <v>41.247710155644434</v>
      </c>
    </row>
    <row r="16" spans="1:5" ht="16.2" customHeight="1" x14ac:dyDescent="0.3">
      <c r="A16" s="86"/>
      <c r="B16" s="39" t="str">
        <f>CHEM01!B13</f>
        <v>Point_2</v>
      </c>
      <c r="C16" s="25">
        <f ca="1">CHEM01!I13</f>
        <v>68.044500178942172</v>
      </c>
      <c r="D16" s="25">
        <v>100</v>
      </c>
      <c r="E16" s="44">
        <f ca="1">CHEM01!G13</f>
        <v>48.326279474653944</v>
      </c>
    </row>
    <row r="17" spans="1:5" ht="16.2" customHeight="1" thickBot="1" x14ac:dyDescent="0.35">
      <c r="A17" s="88"/>
      <c r="B17" s="26" t="str">
        <f>B16</f>
        <v>Point_2</v>
      </c>
      <c r="C17" s="27">
        <f ca="1">IF(C16&lt;200,C16+200,C16-200)</f>
        <v>268.04450017894214</v>
      </c>
      <c r="D17" s="27">
        <v>300</v>
      </c>
      <c r="E17" s="46">
        <f ca="1">E16</f>
        <v>48.326279474653944</v>
      </c>
    </row>
    <row r="18" spans="1:5" ht="16.2" customHeight="1" x14ac:dyDescent="0.3">
      <c r="A18" s="85" t="str">
        <f>CHEM01!A16</f>
        <v>Point_2</v>
      </c>
      <c r="B18" s="40" t="str">
        <f>CHEM01!B17</f>
        <v>Point_1</v>
      </c>
      <c r="C18" s="28">
        <f ca="1">CHEM01!I17</f>
        <v>255.08419695089114</v>
      </c>
      <c r="D18" s="28">
        <v>100</v>
      </c>
      <c r="E18" s="43">
        <f ca="1">CHEM01!G17</f>
        <v>48.326279474653944</v>
      </c>
    </row>
    <row r="19" spans="1:5" ht="16.2" customHeight="1" x14ac:dyDescent="0.3">
      <c r="A19" s="86"/>
      <c r="B19" s="24" t="str">
        <f>B18</f>
        <v>Point_1</v>
      </c>
      <c r="C19" s="25">
        <f ca="1">IF(C18&lt;200,C18+200,C18-200)</f>
        <v>55.08419695089114</v>
      </c>
      <c r="D19" s="25">
        <v>300</v>
      </c>
      <c r="E19" s="44">
        <f ca="1">E18</f>
        <v>48.326279474653944</v>
      </c>
    </row>
    <row r="20" spans="1:5" ht="16.2" customHeight="1" x14ac:dyDescent="0.3">
      <c r="A20" s="86"/>
      <c r="B20" s="41" t="str">
        <f>CHEM01!B18</f>
        <v>Point_3</v>
      </c>
      <c r="C20" s="25">
        <f ca="1">CHEM01!I18</f>
        <v>77.058127847411328</v>
      </c>
      <c r="D20" s="25">
        <v>100</v>
      </c>
      <c r="E20" s="44">
        <f ca="1">CHEM01!G18</f>
        <v>39.903141494771745</v>
      </c>
    </row>
    <row r="21" spans="1:5" ht="16.2" customHeight="1" thickBot="1" x14ac:dyDescent="0.35">
      <c r="A21" s="87"/>
      <c r="B21" s="29" t="str">
        <f>B20</f>
        <v>Point_3</v>
      </c>
      <c r="C21" s="30">
        <f ca="1">IF(C20&lt;200,C20+200,C20-200)</f>
        <v>277.05812784741136</v>
      </c>
      <c r="D21" s="30">
        <v>300</v>
      </c>
      <c r="E21" s="45">
        <f ca="1">E20</f>
        <v>39.903141494771745</v>
      </c>
    </row>
    <row r="22" spans="1:5" ht="16.2" customHeight="1" x14ac:dyDescent="0.3">
      <c r="A22" s="85" t="str">
        <f>CHEM01!A21</f>
        <v>Point_3</v>
      </c>
      <c r="B22" s="40" t="str">
        <f>CHEM01!B22</f>
        <v>Point_2</v>
      </c>
      <c r="C22" s="28">
        <f ca="1">CHEM01!I22</f>
        <v>247.8270345170028</v>
      </c>
      <c r="D22" s="28">
        <v>100</v>
      </c>
      <c r="E22" s="43">
        <f ca="1">CHEM01!G22</f>
        <v>39.903141494771745</v>
      </c>
    </row>
    <row r="23" spans="1:5" ht="16.2" customHeight="1" x14ac:dyDescent="0.3">
      <c r="A23" s="86"/>
      <c r="B23" s="24" t="str">
        <f>B22</f>
        <v>Point_2</v>
      </c>
      <c r="C23" s="25">
        <f ca="1">IF(C22&lt;200,C22+200,C22-200)</f>
        <v>47.827034517002801</v>
      </c>
      <c r="D23" s="25">
        <v>300</v>
      </c>
      <c r="E23" s="44">
        <f ca="1">E22</f>
        <v>39.903141494771745</v>
      </c>
    </row>
    <row r="24" spans="1:5" ht="16.2" customHeight="1" x14ac:dyDescent="0.3">
      <c r="A24" s="86"/>
      <c r="B24" s="41" t="str">
        <f>CHEM01!B23</f>
        <v>Point_4</v>
      </c>
      <c r="C24" s="25">
        <f ca="1">CHEM01!I23</f>
        <v>59.539197920992009</v>
      </c>
      <c r="D24" s="25">
        <v>100</v>
      </c>
      <c r="E24" s="44">
        <f ca="1">CHEM01!G23</f>
        <v>35.784955761282149</v>
      </c>
    </row>
    <row r="25" spans="1:5" ht="16.2" customHeight="1" thickBot="1" x14ac:dyDescent="0.35">
      <c r="A25" s="87"/>
      <c r="B25" s="29" t="str">
        <f>B24</f>
        <v>Point_4</v>
      </c>
      <c r="C25" s="30">
        <f ca="1">IF(C24&lt;200,C24+200,C24-200)</f>
        <v>259.53919792099202</v>
      </c>
      <c r="D25" s="30">
        <v>300</v>
      </c>
      <c r="E25" s="45">
        <f ca="1">E24</f>
        <v>35.784955761282149</v>
      </c>
    </row>
    <row r="26" spans="1:5" ht="16.2" customHeight="1" x14ac:dyDescent="0.3">
      <c r="A26" s="85" t="str">
        <f>CHEM01!A26</f>
        <v>Point_4</v>
      </c>
      <c r="B26" s="40" t="str">
        <f>CHEM01!B27</f>
        <v>Point_3</v>
      </c>
      <c r="C26" s="28">
        <f ca="1">CHEM01!I27</f>
        <v>223.9071879842227</v>
      </c>
      <c r="D26" s="28">
        <v>100</v>
      </c>
      <c r="E26" s="43">
        <f ca="1">CHEM01!G27</f>
        <v>35.784955761282149</v>
      </c>
    </row>
    <row r="27" spans="1:5" ht="16.2" customHeight="1" x14ac:dyDescent="0.3">
      <c r="A27" s="86"/>
      <c r="B27" s="24" t="str">
        <f>B26</f>
        <v>Point_3</v>
      </c>
      <c r="C27" s="25">
        <f ca="1">IF(C26&lt;200,C26+200,C26-200)</f>
        <v>23.907187984222702</v>
      </c>
      <c r="D27" s="25">
        <v>300</v>
      </c>
      <c r="E27" s="44">
        <f ca="1">E26</f>
        <v>35.784955761282149</v>
      </c>
    </row>
    <row r="28" spans="1:5" ht="16.2" customHeight="1" x14ac:dyDescent="0.3">
      <c r="A28" s="86"/>
      <c r="B28" s="41" t="str">
        <f>CHEM01!B28</f>
        <v>Point_5</v>
      </c>
      <c r="C28" s="25">
        <f ca="1">CHEM01!I28</f>
        <v>399.00661196172769</v>
      </c>
      <c r="D28" s="25">
        <v>100</v>
      </c>
      <c r="E28" s="44">
        <f ca="1">CHEM01!G28</f>
        <v>47.862277108830725</v>
      </c>
    </row>
    <row r="29" spans="1:5" ht="16.2" customHeight="1" thickBot="1" x14ac:dyDescent="0.35">
      <c r="A29" s="87"/>
      <c r="B29" s="29" t="str">
        <f>B27</f>
        <v>Point_3</v>
      </c>
      <c r="C29" s="30">
        <f ca="1">IF(C28&lt;200,C28+200,C28-200)</f>
        <v>199.00661196172769</v>
      </c>
      <c r="D29" s="30">
        <v>300</v>
      </c>
      <c r="E29" s="45">
        <f ca="1">E28</f>
        <v>47.862277108830725</v>
      </c>
    </row>
    <row r="30" spans="1:5" ht="16.2" customHeight="1" x14ac:dyDescent="0.3">
      <c r="A30" s="85" t="str">
        <f>CHEM01!A31</f>
        <v>Point_5</v>
      </c>
      <c r="B30" s="40" t="str">
        <f>CHEM01!B33</f>
        <v>Point_4</v>
      </c>
      <c r="C30" s="28">
        <f ca="1">CHEM01!I33</f>
        <v>178.10185503778854</v>
      </c>
      <c r="D30" s="28">
        <v>100</v>
      </c>
      <c r="E30" s="43">
        <f ca="1">CHEM01!G33</f>
        <v>47.862277108830725</v>
      </c>
    </row>
    <row r="31" spans="1:5" ht="16.2" customHeight="1" x14ac:dyDescent="0.3">
      <c r="A31" s="86"/>
      <c r="B31" s="24" t="str">
        <f>B30</f>
        <v>Point_4</v>
      </c>
      <c r="C31" s="25">
        <f ca="1">IF(C30&lt;200,C30+200,C30-200)</f>
        <v>378.10185503778854</v>
      </c>
      <c r="D31" s="25">
        <v>300</v>
      </c>
      <c r="E31" s="44">
        <f ca="1">E30</f>
        <v>47.862277108830725</v>
      </c>
    </row>
    <row r="32" spans="1:5" ht="16.2" customHeight="1" x14ac:dyDescent="0.3">
      <c r="A32" s="86"/>
      <c r="B32" s="41" t="str">
        <f>CHEM01!B32</f>
        <v>Final</v>
      </c>
      <c r="C32" s="25">
        <f ca="1">CHEM01!I32</f>
        <v>363.77917727036782</v>
      </c>
      <c r="D32" s="25">
        <v>100</v>
      </c>
      <c r="E32" s="44">
        <f ca="1">CHEM01!G32</f>
        <v>25.907674630550478</v>
      </c>
    </row>
    <row r="33" spans="1:5" ht="16.2" customHeight="1" thickBot="1" x14ac:dyDescent="0.35">
      <c r="A33" s="87"/>
      <c r="B33" s="29" t="str">
        <f>B32</f>
        <v>Final</v>
      </c>
      <c r="C33" s="30">
        <f ca="1">IF(C32&lt;200,C32+200,C32-200)</f>
        <v>163.77917727036782</v>
      </c>
      <c r="D33" s="30">
        <v>300</v>
      </c>
      <c r="E33" s="45">
        <f ca="1">E32</f>
        <v>25.907674630550478</v>
      </c>
    </row>
    <row r="34" spans="1:5" ht="16.2" customHeight="1" x14ac:dyDescent="0.3">
      <c r="A34" s="85" t="str">
        <f>CHEM01!A36</f>
        <v>Final</v>
      </c>
      <c r="B34" s="40">
        <f>CHEM01!B37</f>
        <v>1001</v>
      </c>
      <c r="C34" s="28">
        <f ca="1">CHEM01!I37</f>
        <v>121.17379083611115</v>
      </c>
      <c r="D34" s="28">
        <v>100</v>
      </c>
      <c r="E34" s="43">
        <f ca="1">CHEM01!G37</f>
        <v>131.54940349941648</v>
      </c>
    </row>
    <row r="35" spans="1:5" ht="16.2" customHeight="1" x14ac:dyDescent="0.3">
      <c r="A35" s="86"/>
      <c r="B35" s="41">
        <f>B34</f>
        <v>1001</v>
      </c>
      <c r="C35" s="25">
        <f ca="1">IF(C34&lt;200,C34+200,C34-200)</f>
        <v>321.17379083611115</v>
      </c>
      <c r="D35" s="25">
        <v>300</v>
      </c>
      <c r="E35" s="44">
        <f ca="1">E34</f>
        <v>131.54940349941648</v>
      </c>
    </row>
    <row r="36" spans="1:5" ht="16.2" customHeight="1" x14ac:dyDescent="0.3">
      <c r="A36" s="86"/>
      <c r="B36" s="41" t="str">
        <f>CHEM01!B38</f>
        <v>Fiducial</v>
      </c>
      <c r="C36" s="25">
        <f ca="1">CHEM01!I38</f>
        <v>193.84924251190171</v>
      </c>
      <c r="D36" s="25">
        <v>100</v>
      </c>
      <c r="E36" s="44">
        <f ca="1">CHEM01!G38</f>
        <v>294.60703913738757</v>
      </c>
    </row>
    <row r="37" spans="1:5" ht="16.2" customHeight="1" x14ac:dyDescent="0.3">
      <c r="A37" s="86"/>
      <c r="B37" s="41" t="str">
        <f>B36</f>
        <v>Fiducial</v>
      </c>
      <c r="C37" s="25">
        <f ca="1">IF(C36&lt;200,C36+200,C36-200)</f>
        <v>393.84924251190171</v>
      </c>
      <c r="D37" s="25">
        <v>300</v>
      </c>
      <c r="E37" s="44">
        <f ca="1">E36</f>
        <v>294.60703913738757</v>
      </c>
    </row>
    <row r="38" spans="1:5" ht="16.2" customHeight="1" x14ac:dyDescent="0.3">
      <c r="A38" s="86"/>
      <c r="B38" s="41" t="str">
        <f>CHEM01!B39</f>
        <v>Rivoire&amp;carré</v>
      </c>
      <c r="C38" s="25">
        <f ca="1">CHEM01!I39</f>
        <v>294.39071459668378</v>
      </c>
      <c r="D38" s="25">
        <v>100</v>
      </c>
      <c r="E38" s="44">
        <f ca="1">CHEM01!G39</f>
        <v>220.57351013750963</v>
      </c>
    </row>
    <row r="39" spans="1:5" ht="16.2" customHeight="1" x14ac:dyDescent="0.3">
      <c r="A39" s="86"/>
      <c r="B39" s="41" t="str">
        <f>B38</f>
        <v>Rivoire&amp;carré</v>
      </c>
      <c r="C39" s="25">
        <f ca="1">IF(C38&lt;200,C38+200,C38-200)</f>
        <v>94.390714596683779</v>
      </c>
      <c r="D39" s="25">
        <v>300</v>
      </c>
      <c r="E39" s="44">
        <f ca="1">E38</f>
        <v>220.57351013750963</v>
      </c>
    </row>
    <row r="40" spans="1:5" ht="16.2" customHeight="1" x14ac:dyDescent="0.3">
      <c r="A40" s="86"/>
      <c r="B40" s="41" t="str">
        <f>CHEM01!B40</f>
        <v>Plein_ciel</v>
      </c>
      <c r="C40" s="25">
        <f ca="1">CHEM01!I40</f>
        <v>157.2819728087963</v>
      </c>
      <c r="D40" s="25">
        <v>100</v>
      </c>
      <c r="E40" s="44">
        <f ca="1">CHEM01!G40</f>
        <v>211.47592851102399</v>
      </c>
    </row>
    <row r="41" spans="1:5" ht="16.2" customHeight="1" x14ac:dyDescent="0.3">
      <c r="A41" s="86"/>
      <c r="B41" s="41" t="str">
        <f>B40</f>
        <v>Plein_ciel</v>
      </c>
      <c r="C41" s="25">
        <f ca="1">IF(C40&lt;200,C40+200,C40-200)</f>
        <v>357.2819728087963</v>
      </c>
      <c r="D41" s="25">
        <v>300</v>
      </c>
      <c r="E41" s="44">
        <f ca="1">E40</f>
        <v>211.47592851102399</v>
      </c>
    </row>
    <row r="42" spans="1:5" ht="16.2" customHeight="1" x14ac:dyDescent="0.3">
      <c r="A42" s="86"/>
      <c r="B42" s="41">
        <f>CHEM01!B41</f>
        <v>550</v>
      </c>
      <c r="C42" s="25">
        <f ca="1">CHEM01!I41</f>
        <v>207.69067065461769</v>
      </c>
      <c r="D42" s="25">
        <v>100</v>
      </c>
      <c r="E42" s="44">
        <f ca="1">CHEM01!G41</f>
        <v>155.83702477621679</v>
      </c>
    </row>
    <row r="43" spans="1:5" ht="16.2" customHeight="1" x14ac:dyDescent="0.3">
      <c r="A43" s="86"/>
      <c r="B43" s="41">
        <f>B42</f>
        <v>550</v>
      </c>
      <c r="C43" s="25">
        <f ca="1">IF(C42&lt;200,C42+200,C42-200)</f>
        <v>7.6906706546176906</v>
      </c>
      <c r="D43" s="25">
        <v>300</v>
      </c>
      <c r="E43" s="44">
        <f ca="1">E42</f>
        <v>155.83702477621679</v>
      </c>
    </row>
    <row r="44" spans="1:5" ht="16.2" customHeight="1" x14ac:dyDescent="0.3">
      <c r="A44" s="86"/>
      <c r="B44" s="41" t="str">
        <f>CHEM01!B42</f>
        <v>Point_5</v>
      </c>
      <c r="C44" s="25">
        <f ca="1">CHEM01!I42</f>
        <v>146.31353571010999</v>
      </c>
      <c r="D44" s="25">
        <v>100</v>
      </c>
      <c r="E44" s="44">
        <f ca="1">CHEM01!G42</f>
        <v>25.907674630550478</v>
      </c>
    </row>
    <row r="45" spans="1:5" ht="16.2" customHeight="1" thickBot="1" x14ac:dyDescent="0.35">
      <c r="A45" s="87"/>
      <c r="B45" s="42" t="str">
        <f>B44</f>
        <v>Point_5</v>
      </c>
      <c r="C45" s="30">
        <f ca="1">IF(C44&lt;200,C44+200,C44-200)</f>
        <v>346.31353571010999</v>
      </c>
      <c r="D45" s="30">
        <v>300</v>
      </c>
      <c r="E45" s="45">
        <f ca="1">E44</f>
        <v>25.907674630550478</v>
      </c>
    </row>
  </sheetData>
  <mergeCells count="7">
    <mergeCell ref="A34:A45"/>
    <mergeCell ref="A2:A13"/>
    <mergeCell ref="A14:A17"/>
    <mergeCell ref="A18:A21"/>
    <mergeCell ref="A22:A25"/>
    <mergeCell ref="A26:A29"/>
    <mergeCell ref="A30:A3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E5EF6B-2750-40AF-83DC-DE3E103125E0}">
  <dimension ref="A1:E45"/>
  <sheetViews>
    <sheetView workbookViewId="0">
      <selection activeCell="C12" sqref="C12"/>
    </sheetView>
  </sheetViews>
  <sheetFormatPr baseColWidth="10" defaultRowHeight="14.4" x14ac:dyDescent="0.3"/>
  <cols>
    <col min="1" max="1" width="11.5546875" style="2"/>
    <col min="2" max="2" width="13.44140625" style="39" customWidth="1"/>
    <col min="3" max="16384" width="11.5546875" style="2"/>
  </cols>
  <sheetData>
    <row r="1" spans="1:5" ht="16.2" customHeight="1" thickBot="1" x14ac:dyDescent="0.35">
      <c r="A1" s="32" t="s">
        <v>27</v>
      </c>
      <c r="B1" s="37" t="s">
        <v>28</v>
      </c>
      <c r="C1" s="33" t="s">
        <v>18</v>
      </c>
      <c r="D1" s="33" t="s">
        <v>29</v>
      </c>
      <c r="E1" s="34" t="s">
        <v>30</v>
      </c>
    </row>
    <row r="2" spans="1:5" ht="16.2" customHeight="1" x14ac:dyDescent="0.3">
      <c r="A2" s="85" t="str">
        <f>CHEM01!A2</f>
        <v>Départ</v>
      </c>
      <c r="B2" s="31">
        <f>CHEM01!B3</f>
        <v>511</v>
      </c>
      <c r="C2" s="28">
        <f ca="1">RAND()/455-RAND()/782</f>
        <v>-1.4805276647737058E-5</v>
      </c>
      <c r="D2" s="28">
        <v>0</v>
      </c>
      <c r="E2" s="43">
        <f ca="1">RAND()/250-RAND()/125</f>
        <v>8.0497069117139791E-4</v>
      </c>
    </row>
    <row r="3" spans="1:5" ht="16.2" customHeight="1" x14ac:dyDescent="0.3">
      <c r="A3" s="86"/>
      <c r="B3" s="24">
        <f>B2</f>
        <v>511</v>
      </c>
      <c r="C3" s="25">
        <f t="shared" ref="C3:C45" ca="1" si="0">RAND()/455-RAND()/782</f>
        <v>-1.6098162019691117E-4</v>
      </c>
      <c r="D3" s="25">
        <v>0</v>
      </c>
      <c r="E3" s="44">
        <f t="shared" ref="E3:E45" ca="1" si="1">RAND()/250-RAND()/125</f>
        <v>-9.1655956325734826E-4</v>
      </c>
    </row>
    <row r="4" spans="1:5" ht="16.2" customHeight="1" x14ac:dyDescent="0.3">
      <c r="A4" s="86"/>
      <c r="B4" s="24">
        <f>CHEM01!B4</f>
        <v>1000</v>
      </c>
      <c r="C4" s="25">
        <f t="shared" ca="1" si="0"/>
        <v>1.5367383999181381E-3</v>
      </c>
      <c r="D4" s="25">
        <v>0</v>
      </c>
      <c r="E4" s="44">
        <f t="shared" ca="1" si="1"/>
        <v>-3.4481477731308917E-3</v>
      </c>
    </row>
    <row r="5" spans="1:5" ht="16.2" customHeight="1" x14ac:dyDescent="0.3">
      <c r="A5" s="86"/>
      <c r="B5" s="24">
        <f>B4</f>
        <v>1000</v>
      </c>
      <c r="C5" s="25">
        <f t="shared" ca="1" si="0"/>
        <v>4.9944019193880326E-5</v>
      </c>
      <c r="D5" s="25">
        <v>0</v>
      </c>
      <c r="E5" s="44">
        <f t="shared" ca="1" si="1"/>
        <v>-8.9559014181869615E-4</v>
      </c>
    </row>
    <row r="6" spans="1:5" ht="16.2" customHeight="1" x14ac:dyDescent="0.3">
      <c r="A6" s="86"/>
      <c r="B6" s="24" t="str">
        <f>CHEM01!B5</f>
        <v>Plein_ciel</v>
      </c>
      <c r="C6" s="25">
        <f t="shared" ca="1" si="0"/>
        <v>-1.5325315040564947E-4</v>
      </c>
      <c r="D6" s="25">
        <v>0</v>
      </c>
      <c r="E6" s="44">
        <f t="shared" ca="1" si="1"/>
        <v>6.1301206174949215E-4</v>
      </c>
    </row>
    <row r="7" spans="1:5" ht="16.2" customHeight="1" x14ac:dyDescent="0.3">
      <c r="A7" s="86"/>
      <c r="B7" s="24" t="str">
        <f>B6</f>
        <v>Plein_ciel</v>
      </c>
      <c r="C7" s="25">
        <f t="shared" ca="1" si="0"/>
        <v>1.5011549969450352E-3</v>
      </c>
      <c r="D7" s="25">
        <v>0</v>
      </c>
      <c r="E7" s="44">
        <f t="shared" ca="1" si="1"/>
        <v>-1.275322082176485E-3</v>
      </c>
    </row>
    <row r="8" spans="1:5" ht="16.2" customHeight="1" x14ac:dyDescent="0.3">
      <c r="A8" s="86"/>
      <c r="B8" s="24" t="str">
        <f>CHEM01!B6</f>
        <v>Rivoire&amp;carré</v>
      </c>
      <c r="C8" s="25">
        <f t="shared" ca="1" si="0"/>
        <v>3.6622882075773989E-4</v>
      </c>
      <c r="D8" s="25">
        <v>0</v>
      </c>
      <c r="E8" s="44">
        <f t="shared" ca="1" si="1"/>
        <v>-1.9891005336602134E-3</v>
      </c>
    </row>
    <row r="9" spans="1:5" ht="16.2" customHeight="1" x14ac:dyDescent="0.3">
      <c r="A9" s="86"/>
      <c r="B9" s="24" t="str">
        <f>B8</f>
        <v>Rivoire&amp;carré</v>
      </c>
      <c r="C9" s="25">
        <f t="shared" ca="1" si="0"/>
        <v>-4.8307683784320631E-4</v>
      </c>
      <c r="D9" s="25">
        <v>0</v>
      </c>
      <c r="E9" s="44">
        <f t="shared" ca="1" si="1"/>
        <v>-4.5324674040184369E-3</v>
      </c>
    </row>
    <row r="10" spans="1:5" ht="16.2" customHeight="1" x14ac:dyDescent="0.3">
      <c r="A10" s="86"/>
      <c r="B10" s="24" t="str">
        <f>CHEM01!B7</f>
        <v>Fiducial</v>
      </c>
      <c r="C10" s="25">
        <f t="shared" ca="1" si="0"/>
        <v>5.7732928184182951E-4</v>
      </c>
      <c r="D10" s="25">
        <v>0</v>
      </c>
      <c r="E10" s="44">
        <f t="shared" ca="1" si="1"/>
        <v>-4.6537914669640239E-3</v>
      </c>
    </row>
    <row r="11" spans="1:5" ht="16.2" customHeight="1" x14ac:dyDescent="0.3">
      <c r="A11" s="86"/>
      <c r="B11" s="24" t="str">
        <f>B10</f>
        <v>Fiducial</v>
      </c>
      <c r="C11" s="25">
        <f ca="1">RAND()/455-RAND()/782</f>
        <v>1.7081693657596962E-3</v>
      </c>
      <c r="D11" s="25">
        <v>0</v>
      </c>
      <c r="E11" s="44">
        <f t="shared" ca="1" si="1"/>
        <v>1.1005391205383403E-4</v>
      </c>
    </row>
    <row r="12" spans="1:5" ht="16.2" customHeight="1" x14ac:dyDescent="0.3">
      <c r="A12" s="86"/>
      <c r="B12" s="24" t="str">
        <f>CHEM01!B8</f>
        <v>Point_1</v>
      </c>
      <c r="C12" s="25">
        <f t="shared" ca="1" si="0"/>
        <v>-1.1903171876302167E-4</v>
      </c>
      <c r="D12" s="25">
        <v>0</v>
      </c>
      <c r="E12" s="44">
        <f t="shared" ca="1" si="1"/>
        <v>-4.7858599230088256E-3</v>
      </c>
    </row>
    <row r="13" spans="1:5" ht="16.2" customHeight="1" thickBot="1" x14ac:dyDescent="0.35">
      <c r="A13" s="87"/>
      <c r="B13" s="29" t="str">
        <f>B12</f>
        <v>Point_1</v>
      </c>
      <c r="C13" s="30">
        <f t="shared" ca="1" si="0"/>
        <v>1.8074108197965993E-4</v>
      </c>
      <c r="D13" s="30">
        <v>0</v>
      </c>
      <c r="E13" s="45">
        <f t="shared" ca="1" si="1"/>
        <v>-5.8345040157294775E-3</v>
      </c>
    </row>
    <row r="14" spans="1:5" ht="16.2" customHeight="1" x14ac:dyDescent="0.3">
      <c r="A14" s="85" t="str">
        <f>CHEM01!A11</f>
        <v>Point_1</v>
      </c>
      <c r="B14" s="38" t="str">
        <f>CHEM01!B12</f>
        <v>Depart</v>
      </c>
      <c r="C14" s="28">
        <f t="shared" ca="1" si="0"/>
        <v>1.8734717775370697E-4</v>
      </c>
      <c r="D14" s="28">
        <v>0</v>
      </c>
      <c r="E14" s="43">
        <f t="shared" ca="1" si="1"/>
        <v>2.4430811531091648E-3</v>
      </c>
    </row>
    <row r="15" spans="1:5" ht="16.2" customHeight="1" x14ac:dyDescent="0.3">
      <c r="A15" s="86"/>
      <c r="B15" s="24" t="str">
        <f>B14</f>
        <v>Depart</v>
      </c>
      <c r="C15" s="25">
        <f t="shared" ca="1" si="0"/>
        <v>1.0856926621701582E-3</v>
      </c>
      <c r="D15" s="25">
        <v>0</v>
      </c>
      <c r="E15" s="44">
        <f t="shared" ca="1" si="1"/>
        <v>-4.326575856179472E-3</v>
      </c>
    </row>
    <row r="16" spans="1:5" ht="16.2" customHeight="1" x14ac:dyDescent="0.3">
      <c r="A16" s="86"/>
      <c r="B16" s="39" t="str">
        <f>CHEM01!B13</f>
        <v>Point_2</v>
      </c>
      <c r="C16" s="25">
        <f t="shared" ca="1" si="0"/>
        <v>1.0857737788593663E-4</v>
      </c>
      <c r="D16" s="25">
        <v>0</v>
      </c>
      <c r="E16" s="44">
        <f t="shared" ca="1" si="1"/>
        <v>8.6578084295046401E-4</v>
      </c>
    </row>
    <row r="17" spans="1:5" ht="16.2" customHeight="1" thickBot="1" x14ac:dyDescent="0.35">
      <c r="A17" s="88"/>
      <c r="B17" s="26" t="str">
        <f>B16</f>
        <v>Point_2</v>
      </c>
      <c r="C17" s="27">
        <f t="shared" ca="1" si="0"/>
        <v>7.2556608316886445E-4</v>
      </c>
      <c r="D17" s="27">
        <v>0</v>
      </c>
      <c r="E17" s="46">
        <f t="shared" ca="1" si="1"/>
        <v>-2.9949760181872658E-3</v>
      </c>
    </row>
    <row r="18" spans="1:5" ht="16.2" customHeight="1" x14ac:dyDescent="0.3">
      <c r="A18" s="85" t="str">
        <f>CHEM01!A16</f>
        <v>Point_2</v>
      </c>
      <c r="B18" s="40" t="str">
        <f>CHEM01!B17</f>
        <v>Point_1</v>
      </c>
      <c r="C18" s="28">
        <f t="shared" ca="1" si="0"/>
        <v>-7.1851841353521694E-4</v>
      </c>
      <c r="D18" s="28">
        <v>0</v>
      </c>
      <c r="E18" s="43">
        <f t="shared" ca="1" si="1"/>
        <v>-3.1796393927484806E-3</v>
      </c>
    </row>
    <row r="19" spans="1:5" ht="16.2" customHeight="1" x14ac:dyDescent="0.3">
      <c r="A19" s="86"/>
      <c r="B19" s="24" t="str">
        <f>B18</f>
        <v>Point_1</v>
      </c>
      <c r="C19" s="25">
        <f t="shared" ca="1" si="0"/>
        <v>3.0684101284265296E-4</v>
      </c>
      <c r="D19" s="25">
        <v>0</v>
      </c>
      <c r="E19" s="44">
        <f t="shared" ca="1" si="1"/>
        <v>2.5559887764708094E-3</v>
      </c>
    </row>
    <row r="20" spans="1:5" ht="16.2" customHeight="1" x14ac:dyDescent="0.3">
      <c r="A20" s="86"/>
      <c r="B20" s="41" t="str">
        <f>CHEM01!B18</f>
        <v>Point_3</v>
      </c>
      <c r="C20" s="25">
        <f t="shared" ca="1" si="0"/>
        <v>5.3221430872708983E-5</v>
      </c>
      <c r="D20" s="25">
        <v>0</v>
      </c>
      <c r="E20" s="44">
        <f t="shared" ca="1" si="1"/>
        <v>-2.8570132299031306E-3</v>
      </c>
    </row>
    <row r="21" spans="1:5" ht="16.2" customHeight="1" thickBot="1" x14ac:dyDescent="0.35">
      <c r="A21" s="87"/>
      <c r="B21" s="29" t="str">
        <f>B20</f>
        <v>Point_3</v>
      </c>
      <c r="C21" s="30">
        <f t="shared" ca="1" si="0"/>
        <v>-7.1691695255138158E-4</v>
      </c>
      <c r="D21" s="30">
        <v>0</v>
      </c>
      <c r="E21" s="45">
        <f t="shared" ca="1" si="1"/>
        <v>-1.9849383281525393E-3</v>
      </c>
    </row>
    <row r="22" spans="1:5" ht="16.2" customHeight="1" x14ac:dyDescent="0.3">
      <c r="A22" s="85" t="str">
        <f>CHEM01!A21</f>
        <v>Point_3</v>
      </c>
      <c r="B22" s="40" t="str">
        <f>CHEM01!B22</f>
        <v>Point_2</v>
      </c>
      <c r="C22" s="28">
        <f t="shared" ca="1" si="0"/>
        <v>1.7927801662622634E-3</v>
      </c>
      <c r="D22" s="28">
        <v>0</v>
      </c>
      <c r="E22" s="43">
        <f t="shared" ca="1" si="1"/>
        <v>-1.0035077603532661E-3</v>
      </c>
    </row>
    <row r="23" spans="1:5" ht="16.2" customHeight="1" x14ac:dyDescent="0.3">
      <c r="A23" s="86"/>
      <c r="B23" s="24" t="str">
        <f>B22</f>
        <v>Point_2</v>
      </c>
      <c r="C23" s="25">
        <f t="shared" ca="1" si="0"/>
        <v>1.7038063499668565E-3</v>
      </c>
      <c r="D23" s="25">
        <v>0</v>
      </c>
      <c r="E23" s="44">
        <f t="shared" ca="1" si="1"/>
        <v>-4.154325787702657E-3</v>
      </c>
    </row>
    <row r="24" spans="1:5" ht="16.2" customHeight="1" x14ac:dyDescent="0.3">
      <c r="A24" s="86"/>
      <c r="B24" s="41" t="str">
        <f>CHEM01!B23</f>
        <v>Point_4</v>
      </c>
      <c r="C24" s="25">
        <f t="shared" ca="1" si="0"/>
        <v>-2.0574951342038116E-5</v>
      </c>
      <c r="D24" s="25">
        <v>0</v>
      </c>
      <c r="E24" s="44">
        <f t="shared" ca="1" si="1"/>
        <v>-3.3385836244649338E-3</v>
      </c>
    </row>
    <row r="25" spans="1:5" ht="16.2" customHeight="1" thickBot="1" x14ac:dyDescent="0.35">
      <c r="A25" s="87"/>
      <c r="B25" s="29" t="str">
        <f>B24</f>
        <v>Point_4</v>
      </c>
      <c r="C25" s="30">
        <f t="shared" ca="1" si="0"/>
        <v>8.6052608064407271E-4</v>
      </c>
      <c r="D25" s="30">
        <v>0</v>
      </c>
      <c r="E25" s="45">
        <f t="shared" ca="1" si="1"/>
        <v>-1.0297204321058438E-3</v>
      </c>
    </row>
    <row r="26" spans="1:5" ht="16.2" customHeight="1" x14ac:dyDescent="0.3">
      <c r="A26" s="85" t="str">
        <f>CHEM01!A26</f>
        <v>Point_4</v>
      </c>
      <c r="B26" s="40" t="str">
        <f>CHEM01!B27</f>
        <v>Point_3</v>
      </c>
      <c r="C26" s="28">
        <f t="shared" ca="1" si="0"/>
        <v>-3.1505127580030382E-4</v>
      </c>
      <c r="D26" s="28">
        <v>0</v>
      </c>
      <c r="E26" s="43">
        <f t="shared" ca="1" si="1"/>
        <v>3.6705211512896626E-3</v>
      </c>
    </row>
    <row r="27" spans="1:5" ht="16.2" customHeight="1" x14ac:dyDescent="0.3">
      <c r="A27" s="86"/>
      <c r="B27" s="24" t="str">
        <f>B26</f>
        <v>Point_3</v>
      </c>
      <c r="C27" s="25">
        <f t="shared" ca="1" si="0"/>
        <v>-4.1397939539031671E-4</v>
      </c>
      <c r="D27" s="25">
        <v>0</v>
      </c>
      <c r="E27" s="44">
        <f t="shared" ca="1" si="1"/>
        <v>-9.4102296803304144E-5</v>
      </c>
    </row>
    <row r="28" spans="1:5" ht="16.2" customHeight="1" x14ac:dyDescent="0.3">
      <c r="A28" s="86"/>
      <c r="B28" s="41" t="str">
        <f>CHEM01!B28</f>
        <v>Point_5</v>
      </c>
      <c r="C28" s="25">
        <f t="shared" ca="1" si="0"/>
        <v>-4.9226051559655862E-4</v>
      </c>
      <c r="D28" s="25">
        <v>0</v>
      </c>
      <c r="E28" s="44">
        <f t="shared" ca="1" si="1"/>
        <v>-1.489525019454689E-3</v>
      </c>
    </row>
    <row r="29" spans="1:5" ht="16.2" customHeight="1" thickBot="1" x14ac:dyDescent="0.35">
      <c r="A29" s="87"/>
      <c r="B29" s="29" t="str">
        <f>B27</f>
        <v>Point_3</v>
      </c>
      <c r="C29" s="30">
        <f t="shared" ca="1" si="0"/>
        <v>-9.2002970704697739E-5</v>
      </c>
      <c r="D29" s="30">
        <v>0</v>
      </c>
      <c r="E29" s="45">
        <f t="shared" ca="1" si="1"/>
        <v>-3.2710427445960927E-3</v>
      </c>
    </row>
    <row r="30" spans="1:5" ht="16.2" customHeight="1" x14ac:dyDescent="0.3">
      <c r="A30" s="85" t="str">
        <f>CHEM01!A31</f>
        <v>Point_5</v>
      </c>
      <c r="B30" s="40" t="str">
        <f>CHEM01!B33</f>
        <v>Point_4</v>
      </c>
      <c r="C30" s="28">
        <f t="shared" ca="1" si="0"/>
        <v>1.5131616303816079E-3</v>
      </c>
      <c r="D30" s="28">
        <v>0</v>
      </c>
      <c r="E30" s="43">
        <f t="shared" ca="1" si="1"/>
        <v>-3.0799099823106959E-3</v>
      </c>
    </row>
    <row r="31" spans="1:5" ht="16.2" customHeight="1" x14ac:dyDescent="0.3">
      <c r="A31" s="86"/>
      <c r="B31" s="24" t="str">
        <f>B30</f>
        <v>Point_4</v>
      </c>
      <c r="C31" s="25">
        <f t="shared" ca="1" si="0"/>
        <v>-1.1081007971167414E-4</v>
      </c>
      <c r="D31" s="25">
        <v>0</v>
      </c>
      <c r="E31" s="44">
        <f t="shared" ca="1" si="1"/>
        <v>-2.9463284212084121E-3</v>
      </c>
    </row>
    <row r="32" spans="1:5" ht="16.2" customHeight="1" x14ac:dyDescent="0.3">
      <c r="A32" s="86"/>
      <c r="B32" s="41" t="str">
        <f>CHEM01!B32</f>
        <v>Final</v>
      </c>
      <c r="C32" s="25">
        <f t="shared" ca="1" si="0"/>
        <v>1.1045210627839426E-3</v>
      </c>
      <c r="D32" s="25">
        <v>0</v>
      </c>
      <c r="E32" s="44">
        <f t="shared" ca="1" si="1"/>
        <v>-2.271835372908558E-3</v>
      </c>
    </row>
    <row r="33" spans="1:5" ht="16.2" customHeight="1" thickBot="1" x14ac:dyDescent="0.35">
      <c r="A33" s="87"/>
      <c r="B33" s="29" t="str">
        <f>B32</f>
        <v>Final</v>
      </c>
      <c r="C33" s="30">
        <f t="shared" ca="1" si="0"/>
        <v>2.1622966706179828E-3</v>
      </c>
      <c r="D33" s="30">
        <v>0</v>
      </c>
      <c r="E33" s="45">
        <f t="shared" ca="1" si="1"/>
        <v>-1.9806435762142974E-3</v>
      </c>
    </row>
    <row r="34" spans="1:5" ht="16.2" customHeight="1" x14ac:dyDescent="0.3">
      <c r="A34" s="85" t="str">
        <f>CHEM01!A36</f>
        <v>Final</v>
      </c>
      <c r="B34" s="40">
        <f>CHEM01!B37</f>
        <v>1001</v>
      </c>
      <c r="C34" s="28">
        <f t="shared" ca="1" si="0"/>
        <v>-5.1102310440031293E-4</v>
      </c>
      <c r="D34" s="28">
        <v>0</v>
      </c>
      <c r="E34" s="43">
        <f t="shared" ca="1" si="1"/>
        <v>-2.1415133741880593E-3</v>
      </c>
    </row>
    <row r="35" spans="1:5" ht="16.2" customHeight="1" x14ac:dyDescent="0.3">
      <c r="A35" s="86"/>
      <c r="B35" s="41">
        <f>B34</f>
        <v>1001</v>
      </c>
      <c r="C35" s="25">
        <f t="shared" ca="1" si="0"/>
        <v>1.124930201352136E-3</v>
      </c>
      <c r="D35" s="25">
        <v>0</v>
      </c>
      <c r="E35" s="44">
        <f t="shared" ca="1" si="1"/>
        <v>-4.5539633785146626E-3</v>
      </c>
    </row>
    <row r="36" spans="1:5" ht="16.2" customHeight="1" x14ac:dyDescent="0.3">
      <c r="A36" s="86"/>
      <c r="B36" s="41" t="str">
        <f>CHEM01!B38</f>
        <v>Fiducial</v>
      </c>
      <c r="C36" s="25">
        <f t="shared" ca="1" si="0"/>
        <v>-2.718208226134281E-4</v>
      </c>
      <c r="D36" s="25">
        <v>0</v>
      </c>
      <c r="E36" s="44">
        <f t="shared" ca="1" si="1"/>
        <v>-7.8334396448743798E-4</v>
      </c>
    </row>
    <row r="37" spans="1:5" ht="16.2" customHeight="1" x14ac:dyDescent="0.3">
      <c r="A37" s="86"/>
      <c r="B37" s="41" t="str">
        <f>B36</f>
        <v>Fiducial</v>
      </c>
      <c r="C37" s="25">
        <f t="shared" ca="1" si="0"/>
        <v>-9.2899746206350864E-4</v>
      </c>
      <c r="D37" s="25">
        <v>0</v>
      </c>
      <c r="E37" s="44">
        <f t="shared" ca="1" si="1"/>
        <v>-5.3871043428867756E-3</v>
      </c>
    </row>
    <row r="38" spans="1:5" ht="16.2" customHeight="1" x14ac:dyDescent="0.3">
      <c r="A38" s="86"/>
      <c r="B38" s="41" t="str">
        <f>CHEM01!B39</f>
        <v>Rivoire&amp;carré</v>
      </c>
      <c r="C38" s="25">
        <f t="shared" ca="1" si="0"/>
        <v>8.2186465355706183E-4</v>
      </c>
      <c r="D38" s="25">
        <v>0</v>
      </c>
      <c r="E38" s="44">
        <f t="shared" ca="1" si="1"/>
        <v>2.3790809207687412E-4</v>
      </c>
    </row>
    <row r="39" spans="1:5" ht="16.2" customHeight="1" x14ac:dyDescent="0.3">
      <c r="A39" s="86"/>
      <c r="B39" s="41" t="str">
        <f>B38</f>
        <v>Rivoire&amp;carré</v>
      </c>
      <c r="C39" s="25">
        <f t="shared" ca="1" si="0"/>
        <v>1.1643199298051073E-3</v>
      </c>
      <c r="D39" s="25">
        <v>0</v>
      </c>
      <c r="E39" s="44">
        <f t="shared" ca="1" si="1"/>
        <v>8.7867790555151443E-5</v>
      </c>
    </row>
    <row r="40" spans="1:5" ht="16.2" customHeight="1" x14ac:dyDescent="0.3">
      <c r="A40" s="86"/>
      <c r="B40" s="41" t="str">
        <f>CHEM01!B40</f>
        <v>Plein_ciel</v>
      </c>
      <c r="C40" s="25">
        <f t="shared" ca="1" si="0"/>
        <v>-2.3831077795083183E-5</v>
      </c>
      <c r="D40" s="25">
        <v>0</v>
      </c>
      <c r="E40" s="44">
        <f t="shared" ca="1" si="1"/>
        <v>-4.6500727888725815E-4</v>
      </c>
    </row>
    <row r="41" spans="1:5" ht="16.2" customHeight="1" x14ac:dyDescent="0.3">
      <c r="A41" s="86"/>
      <c r="B41" s="41" t="str">
        <f>B40</f>
        <v>Plein_ciel</v>
      </c>
      <c r="C41" s="25">
        <f t="shared" ca="1" si="0"/>
        <v>1.1396058135623825E-3</v>
      </c>
      <c r="D41" s="25">
        <v>0</v>
      </c>
      <c r="E41" s="44">
        <f t="shared" ca="1" si="1"/>
        <v>-3.8613510990810097E-3</v>
      </c>
    </row>
    <row r="42" spans="1:5" ht="16.2" customHeight="1" x14ac:dyDescent="0.3">
      <c r="A42" s="86"/>
      <c r="B42" s="41">
        <f>CHEM01!B41</f>
        <v>550</v>
      </c>
      <c r="C42" s="25">
        <f t="shared" ca="1" si="0"/>
        <v>1.9058881750634042E-3</v>
      </c>
      <c r="D42" s="25">
        <v>0</v>
      </c>
      <c r="E42" s="44">
        <f t="shared" ca="1" si="1"/>
        <v>-4.461378197793648E-3</v>
      </c>
    </row>
    <row r="43" spans="1:5" ht="16.2" customHeight="1" x14ac:dyDescent="0.3">
      <c r="A43" s="86"/>
      <c r="B43" s="41">
        <f>B42</f>
        <v>550</v>
      </c>
      <c r="C43" s="25">
        <f t="shared" ca="1" si="0"/>
        <v>1.5109972601755617E-3</v>
      </c>
      <c r="D43" s="25">
        <v>0</v>
      </c>
      <c r="E43" s="44">
        <f t="shared" ca="1" si="1"/>
        <v>6.4432145904784596E-4</v>
      </c>
    </row>
    <row r="44" spans="1:5" ht="16.2" customHeight="1" x14ac:dyDescent="0.3">
      <c r="A44" s="86"/>
      <c r="B44" s="41" t="str">
        <f>CHEM01!B42</f>
        <v>Point_5</v>
      </c>
      <c r="C44" s="25">
        <f t="shared" ca="1" si="0"/>
        <v>4.6496627235635918E-4</v>
      </c>
      <c r="D44" s="25">
        <v>0</v>
      </c>
      <c r="E44" s="44">
        <f t="shared" ca="1" si="1"/>
        <v>1.4685741942222852E-3</v>
      </c>
    </row>
    <row r="45" spans="1:5" ht="16.2" customHeight="1" thickBot="1" x14ac:dyDescent="0.35">
      <c r="A45" s="87"/>
      <c r="B45" s="42" t="str">
        <f>B44</f>
        <v>Point_5</v>
      </c>
      <c r="C45" s="30">
        <f t="shared" ca="1" si="0"/>
        <v>1.7208369706488923E-3</v>
      </c>
      <c r="D45" s="30">
        <v>0</v>
      </c>
      <c r="E45" s="45">
        <f t="shared" ca="1" si="1"/>
        <v>1.8708323136038825E-3</v>
      </c>
    </row>
  </sheetData>
  <mergeCells count="7">
    <mergeCell ref="A34:A45"/>
    <mergeCell ref="A2:A13"/>
    <mergeCell ref="A14:A17"/>
    <mergeCell ref="A18:A21"/>
    <mergeCell ref="A22:A25"/>
    <mergeCell ref="A26:A29"/>
    <mergeCell ref="A30:A3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41EC55-1A91-475F-BD64-25B2DEA44C24}">
  <dimension ref="A1:M66"/>
  <sheetViews>
    <sheetView topLeftCell="A3" workbookViewId="0">
      <selection activeCell="F10" sqref="F10"/>
    </sheetView>
  </sheetViews>
  <sheetFormatPr baseColWidth="10" defaultRowHeight="14.4" x14ac:dyDescent="0.3"/>
  <cols>
    <col min="1" max="1" width="11.5546875" style="2"/>
    <col min="2" max="2" width="3.77734375" style="2" customWidth="1"/>
    <col min="3" max="6" width="11.5546875" style="2"/>
    <col min="7" max="8" width="11.5546875" style="60"/>
    <col min="9" max="9" width="14.44140625" style="60" bestFit="1" customWidth="1"/>
    <col min="10" max="10" width="7.77734375" style="60" customWidth="1"/>
    <col min="11" max="11" width="14.44140625" style="60" bestFit="1" customWidth="1"/>
    <col min="12" max="12" width="6.77734375" style="60" bestFit="1" customWidth="1"/>
    <col min="13" max="13" width="14.109375" style="60" bestFit="1" customWidth="1"/>
    <col min="14" max="16384" width="11.5546875" style="2"/>
  </cols>
  <sheetData>
    <row r="1" spans="1:13" s="68" customFormat="1" ht="18" customHeight="1" x14ac:dyDescent="0.3">
      <c r="A1" s="68" t="s">
        <v>113</v>
      </c>
      <c r="B1" s="68" t="s">
        <v>114</v>
      </c>
      <c r="C1" s="68" t="s">
        <v>116</v>
      </c>
      <c r="D1" s="68" t="s">
        <v>115</v>
      </c>
      <c r="E1" s="68" t="s">
        <v>117</v>
      </c>
      <c r="F1" s="68" t="s">
        <v>118</v>
      </c>
      <c r="G1" s="68" t="s">
        <v>119</v>
      </c>
      <c r="H1" s="68" t="s">
        <v>118</v>
      </c>
      <c r="I1" s="68" t="s">
        <v>119</v>
      </c>
      <c r="J1" s="68" t="s">
        <v>118</v>
      </c>
      <c r="K1" s="68" t="s">
        <v>119</v>
      </c>
      <c r="L1" s="68" t="s">
        <v>118</v>
      </c>
      <c r="M1" s="68" t="s">
        <v>119</v>
      </c>
    </row>
    <row r="2" spans="1:13" x14ac:dyDescent="0.3">
      <c r="A2" s="2" t="s">
        <v>58</v>
      </c>
      <c r="B2" s="69" t="str">
        <f>"  "</f>
        <v xml:space="preserve">  </v>
      </c>
      <c r="C2" s="2" t="s">
        <v>56</v>
      </c>
      <c r="D2" s="70" t="str">
        <f>IF(17-LEN(C2)=12,"            ",IF(17-LEN(C2)=10,"          ",IF(17-LEN(C2)=11,"           ",IF(17-LEN(C2)=8,"        "," "))))</f>
        <v xml:space="preserve"> </v>
      </c>
      <c r="E2" s="2" t="s">
        <v>112</v>
      </c>
      <c r="F2" s="71" t="str">
        <f>IF(18-LEN(E2)=16,"               ",
IF(18-LEN(E2)=15,"              ",
IF(18-LEN(E2)=14,"             ",
IF(18-LEN(E2)=13,"            ",
IF(18-LEN(E2)=12,"           ",
IF(18-LEN(E2)=11,"          ",
IF(18-LEN(E2)=10,"         ",
IF(18-LEN(E2)=9,"        ",
IF(18-LEN(E2)=8,"       ",
IF(18-LEN(E2)=7,"      ",
IF(18-LEN(E2)=6,"     ",
IF(18-LEN(E2)=5,"    ",
IF(18-LEN(E2)=4,"   ",
IF(18-LEN(E2)=3,"  ",
IF(18-LEN(E2)=2," ",
IF(18-LEN(E2)=1,"",""))))))))))))))))</f>
        <v xml:space="preserve">       </v>
      </c>
      <c r="G2" s="60" t="str">
        <f ca="1">Sujet!B1</f>
        <v>CFLN</v>
      </c>
    </row>
    <row r="3" spans="1:13" s="70" customFormat="1" x14ac:dyDescent="0.3">
      <c r="A3" s="70" t="s">
        <v>59</v>
      </c>
      <c r="B3" s="69" t="str">
        <f t="shared" ref="B3:B65" si="0">"  "</f>
        <v xml:space="preserve">  </v>
      </c>
      <c r="C3" s="70" t="s">
        <v>0</v>
      </c>
      <c r="D3" s="70" t="str">
        <f>IF(17-LEN(C3)=12,"            ",IF(17-LEN(C3)=10,"          ",IF(17-LEN(C3)=11,"           ",IF(17-LEN(C3)=8,"        ","PB"))))</f>
        <v xml:space="preserve">            </v>
      </c>
      <c r="E3" s="70" t="str">
        <f>Sujet!A47</f>
        <v>Depart</v>
      </c>
      <c r="F3" s="71" t="str">
        <f>IF(18-LEN(E3)=16,"               ",
IF(18-LEN(E3)=15,"              ",
IF(18-LEN(E3)=14,"             ",
IF(18-LEN(E3)=13,"            ",
IF(18-LEN(E3)=12,"           ",
IF(18-LEN(E3)=11,"          ",
IF(18-LEN(E3)=10,"         ",
IF(18-LEN(E3)=9,"        ",
IF(18-LEN(E3)=8,"       ",
IF(18-LEN(E3)=7,"      ",
IF(18-LEN(E3)=6,"     ",
IF(18-LEN(E3)=5,"    ",
IF(18-LEN(E3)=4,"   ",
IF(18-LEN(E3)=3,"  ",
IF(18-LEN(E3)=2," ",
IF(18-LEN(E3)=1,"",""))))))))))))))))</f>
        <v xml:space="preserve">           </v>
      </c>
      <c r="G3" s="72">
        <v>1</v>
      </c>
      <c r="H3" s="72" t="str">
        <f>" "</f>
        <v xml:space="preserve"> </v>
      </c>
      <c r="I3" s="72" t="str">
        <f ca="1">REPLACE(TEXT(Sujet!C47,"0,000000"),SEARCH(",",TEXT(Sujet!C47,"0,000000"),1),1,".")</f>
        <v>1897842.654984</v>
      </c>
      <c r="J3" s="72" t="str">
        <f>" "</f>
        <v xml:space="preserve"> </v>
      </c>
      <c r="K3" s="72" t="str">
        <f ca="1">REPLACE(TEXT(Sujet!E47,"0,000000"),SEARCH(",",TEXT(Sujet!E47,"0,000000"),1),1,".")</f>
        <v>3123688.809577</v>
      </c>
      <c r="L3" s="72" t="str">
        <f>" "</f>
        <v xml:space="preserve"> </v>
      </c>
      <c r="M3" s="73" t="s">
        <v>50</v>
      </c>
    </row>
    <row r="4" spans="1:13" s="70" customFormat="1" x14ac:dyDescent="0.3">
      <c r="A4" s="70" t="s">
        <v>60</v>
      </c>
      <c r="B4" s="69" t="str">
        <f t="shared" si="0"/>
        <v xml:space="preserve">  </v>
      </c>
      <c r="C4" s="70" t="s">
        <v>0</v>
      </c>
      <c r="D4" s="70" t="str">
        <f t="shared" ref="D4:D55" si="1">IF(17-LEN(C4)=12,"            ",IF(17-LEN(C4)=10,"          ",IF(17-LEN(C4)=11,"           ",IF(17-LEN(C4)=8,"        ","PB"))))</f>
        <v xml:space="preserve">            </v>
      </c>
      <c r="E4" s="70" t="str">
        <f>Sujet!A48</f>
        <v>Final</v>
      </c>
      <c r="F4" s="71" t="str">
        <f>IF(18-LEN(E4)=16,"               ",
IF(18-LEN(E4)=15,"              ",
IF(18-LEN(E4)=14,"             ",
IF(18-LEN(E4)=13,"            ",
IF(18-LEN(E4)=12,"           ",
IF(18-LEN(E4)=11,"          ",
IF(18-LEN(E4)=10,"         ",
IF(18-LEN(E4)=9,"        ",
IF(18-LEN(E4)=8,"       ",
IF(18-LEN(E4)=7,"      ",
IF(18-LEN(E4)=6,"     ",
IF(18-LEN(E4)=5,"    ",
IF(18-LEN(E4)=4,"   ",
IF(18-LEN(E4)=3,"  ",
IF(18-LEN(E4)=2," ",
IF(18-LEN(E4)=1,"",""))))))))))))))))</f>
        <v xml:space="preserve">            </v>
      </c>
      <c r="G4" s="72">
        <v>1</v>
      </c>
      <c r="H4" s="72" t="str">
        <f>" "</f>
        <v xml:space="preserve"> </v>
      </c>
      <c r="I4" s="72" t="str">
        <f ca="1">REPLACE(TEXT(Sujet!C48,"0,000000"),SEARCH(",",TEXT(Sujet!C48,"0,000000"),1),1,".")</f>
        <v>1898038.001166</v>
      </c>
      <c r="J4" s="72" t="str">
        <f>" "</f>
        <v xml:space="preserve"> </v>
      </c>
      <c r="K4" s="72" t="str">
        <f ca="1">REPLACE(TEXT(Sujet!E48,"0,000000"),SEARCH(",",TEXT(Sujet!E48,"0,000000"),1),1,".")</f>
        <v>3123565.218565</v>
      </c>
      <c r="L4" s="72" t="str">
        <f>" "</f>
        <v xml:space="preserve"> </v>
      </c>
      <c r="M4" s="73" t="s">
        <v>50</v>
      </c>
    </row>
    <row r="5" spans="1:13" s="74" customFormat="1" x14ac:dyDescent="0.3">
      <c r="A5" s="74" t="s">
        <v>61</v>
      </c>
      <c r="B5" s="69" t="str">
        <f t="shared" si="0"/>
        <v xml:space="preserve">  </v>
      </c>
      <c r="C5" s="74" t="s">
        <v>27</v>
      </c>
      <c r="D5" s="70" t="str">
        <f t="shared" si="1"/>
        <v xml:space="preserve">          </v>
      </c>
      <c r="E5" s="74" t="str">
        <f>Sujet!A3</f>
        <v>Départ</v>
      </c>
      <c r="F5" s="71" t="str">
        <f t="shared" ref="F5:F55" si="2">IF(18-LEN(E5)=16,"                ",
IF(18-LEN(E5)=15,"               ",
IF(18-LEN(E5)=14,"              ",
IF(18-LEN(E5)=13,"             ",
IF(18-LEN(E5)=12,"            ",
IF(18-LEN(E5)=11,"           ",
IF(18-LEN(E5)=10,"          ",
IF(18-LEN(E5)=9,"         ",
IF(18-LEN(E5)=8,"        ",
IF(18-LEN(E5)=7,"       ",
IF(18-LEN(E5)=6,"      ",
IF(18-LEN(E5)=5,"     ",
IF(18-LEN(E5)=4,"    ",
IF(18-LEN(E5)=3,"   ",
IF(18-LEN(E5)=2,"  ",
IF(18-LEN(E5)=1," ",""))))))))))))))))</f>
        <v xml:space="preserve">            </v>
      </c>
      <c r="G5" s="75" t="s">
        <v>51</v>
      </c>
      <c r="H5" s="72" t="str">
        <f>"   "</f>
        <v xml:space="preserve">   </v>
      </c>
      <c r="I5" s="76" t="s">
        <v>52</v>
      </c>
      <c r="J5" s="72" t="str">
        <f t="shared" ref="J5:J55" si="3">"  "</f>
        <v xml:space="preserve">  </v>
      </c>
      <c r="K5" s="75"/>
      <c r="L5" s="75"/>
      <c r="M5" s="75"/>
    </row>
    <row r="6" spans="1:13" s="77" customFormat="1" x14ac:dyDescent="0.3">
      <c r="A6" s="77" t="s">
        <v>62</v>
      </c>
      <c r="B6" s="69" t="str">
        <f t="shared" si="0"/>
        <v xml:space="preserve">  </v>
      </c>
      <c r="C6" s="77" t="s">
        <v>53</v>
      </c>
      <c r="D6" s="70" t="str">
        <f t="shared" si="1"/>
        <v xml:space="preserve">        </v>
      </c>
      <c r="E6" s="71" t="str">
        <f>TEXT(Sujet!B3,"#")</f>
        <v>511</v>
      </c>
      <c r="F6" s="71" t="str">
        <f t="shared" si="2"/>
        <v xml:space="preserve">               </v>
      </c>
      <c r="G6" s="78" t="s">
        <v>54</v>
      </c>
      <c r="H6" s="72" t="str">
        <f ca="1">IF(Sujet!C3&lt;10,"   ",IF(Sujet!C3&lt;100,"  "," "))</f>
        <v xml:space="preserve">  </v>
      </c>
      <c r="I6" s="79" t="str">
        <f ca="1">REPLACE(TEXT(Sujet!C3,"0,0000000"),SEARCH(",",TEXT(Sujet!C3,"0,0000000"),1),1,".")</f>
        <v>84.1505362</v>
      </c>
      <c r="J6" s="72" t="str">
        <f t="shared" si="3"/>
        <v xml:space="preserve">  </v>
      </c>
      <c r="K6" s="79" t="str">
        <f>REPLACE(TEXT(Sujet!D3,"0,0000000"),SEARCH(",",TEXT(Sujet!D3,"0,0000000"),1),1,".")</f>
        <v>100.0000000</v>
      </c>
      <c r="L6" s="79" t="str">
        <f ca="1">IF(Sujet!E3&lt;10,"   ",IF(Sujet!E3&lt;100,"  "," "))</f>
        <v xml:space="preserve">  </v>
      </c>
      <c r="M6" s="79" t="str">
        <f ca="1">REPLACE(TEXT(Sujet!E3,"0,0000000"),SEARCH(",",TEXT(Sujet!E3,"0,0000000"),1),1,".")</f>
        <v>69.3953098</v>
      </c>
    </row>
    <row r="7" spans="1:13" s="77" customFormat="1" x14ac:dyDescent="0.3">
      <c r="A7" s="77" t="s">
        <v>63</v>
      </c>
      <c r="B7" s="69" t="str">
        <f t="shared" si="0"/>
        <v xml:space="preserve">  </v>
      </c>
      <c r="C7" s="77" t="s">
        <v>53</v>
      </c>
      <c r="D7" s="70" t="str">
        <f t="shared" si="1"/>
        <v xml:space="preserve">        </v>
      </c>
      <c r="E7" s="71" t="str">
        <f>TEXT(Sujet!B4,"#")</f>
        <v>511</v>
      </c>
      <c r="F7" s="71" t="str">
        <f t="shared" si="2"/>
        <v xml:space="preserve">               </v>
      </c>
      <c r="G7" s="78" t="s">
        <v>54</v>
      </c>
      <c r="H7" s="72" t="str">
        <f ca="1">IF(Sujet!C4&lt;10,"   ",IF(Sujet!C4&lt;100,"  "," "))</f>
        <v xml:space="preserve"> </v>
      </c>
      <c r="I7" s="79" t="str">
        <f ca="1">REPLACE(TEXT(Sujet!C4,"0,0000000"),SEARCH(",",TEXT(Sujet!C4,"0,0000000"),1),1,".")</f>
        <v>284.1503901</v>
      </c>
      <c r="J7" s="72" t="str">
        <f t="shared" si="3"/>
        <v xml:space="preserve">  </v>
      </c>
      <c r="K7" s="79" t="str">
        <f>REPLACE(TEXT(Sujet!D4,"0,0000000"),SEARCH(",",TEXT(Sujet!D4,"0,0000000"),1),1,".")</f>
        <v>300.0000000</v>
      </c>
      <c r="L7" s="79" t="str">
        <f ca="1">IF(Sujet!E4&lt;10,"   ",IF(Sujet!E4&lt;100,"  "," "))</f>
        <v xml:space="preserve">  </v>
      </c>
      <c r="M7" s="79" t="str">
        <f ca="1">REPLACE(TEXT(Sujet!E4,"0,0000000"),SEARCH(",",TEXT(Sujet!E4,"0,0000000"),1),1,".")</f>
        <v>69.3935883</v>
      </c>
    </row>
    <row r="8" spans="1:13" s="77" customFormat="1" x14ac:dyDescent="0.3">
      <c r="A8" s="77" t="s">
        <v>64</v>
      </c>
      <c r="B8" s="69" t="str">
        <f t="shared" si="0"/>
        <v xml:space="preserve">  </v>
      </c>
      <c r="C8" s="77" t="s">
        <v>53</v>
      </c>
      <c r="D8" s="70" t="str">
        <f t="shared" si="1"/>
        <v xml:space="preserve">        </v>
      </c>
      <c r="E8" s="71" t="str">
        <f>TEXT(Sujet!B5,"#")</f>
        <v>1000</v>
      </c>
      <c r="F8" s="71" t="str">
        <f t="shared" si="2"/>
        <v xml:space="preserve">              </v>
      </c>
      <c r="G8" s="78" t="s">
        <v>54</v>
      </c>
      <c r="H8" s="72" t="str">
        <f ca="1">IF(Sujet!C5&lt;10,"   ",IF(Sujet!C5&lt;100,"  "," "))</f>
        <v xml:space="preserve">  </v>
      </c>
      <c r="I8" s="79" t="str">
        <f ca="1">REPLACE(TEXT(Sujet!C5,"0,0000000"),SEARCH(",",TEXT(Sujet!C5,"0,0000000"),1),1,".")</f>
        <v>91.5771529</v>
      </c>
      <c r="J8" s="72" t="str">
        <f t="shared" si="3"/>
        <v xml:space="preserve">  </v>
      </c>
      <c r="K8" s="79" t="str">
        <f>REPLACE(TEXT(Sujet!D5,"0,0000000"),SEARCH(",",TEXT(Sujet!D5,"0,0000000"),1),1,".")</f>
        <v>100.0000000</v>
      </c>
      <c r="L8" s="79" t="str">
        <f ca="1">IF(Sujet!E5&lt;10,"   ",IF(Sujet!E5&lt;100,"  "," "))</f>
        <v xml:space="preserve"> </v>
      </c>
      <c r="M8" s="79" t="str">
        <f ca="1">REPLACE(TEXT(Sujet!E5,"0,0000000"),SEARCH(",",TEXT(Sujet!E5,"0,0000000"),1),1,".")</f>
        <v>185.7884744</v>
      </c>
    </row>
    <row r="9" spans="1:13" s="77" customFormat="1" x14ac:dyDescent="0.3">
      <c r="A9" s="77" t="s">
        <v>65</v>
      </c>
      <c r="B9" s="69" t="str">
        <f t="shared" si="0"/>
        <v xml:space="preserve">  </v>
      </c>
      <c r="C9" s="77" t="s">
        <v>53</v>
      </c>
      <c r="D9" s="70" t="str">
        <f t="shared" si="1"/>
        <v xml:space="preserve">        </v>
      </c>
      <c r="E9" s="71" t="str">
        <f>TEXT(Sujet!B6,"#")</f>
        <v>1000</v>
      </c>
      <c r="F9" s="71" t="str">
        <f t="shared" si="2"/>
        <v xml:space="preserve">              </v>
      </c>
      <c r="G9" s="78" t="s">
        <v>54</v>
      </c>
      <c r="H9" s="72" t="str">
        <f ca="1">IF(Sujet!C6&lt;10,"   ",IF(Sujet!C6&lt;100,"  "," "))</f>
        <v xml:space="preserve"> </v>
      </c>
      <c r="I9" s="79" t="str">
        <f ca="1">REPLACE(TEXT(Sujet!C6,"0,0000000"),SEARCH(",",TEXT(Sujet!C6,"0,0000000"),1),1,".")</f>
        <v>291.5756661</v>
      </c>
      <c r="J9" s="72" t="str">
        <f t="shared" si="3"/>
        <v xml:space="preserve">  </v>
      </c>
      <c r="K9" s="79" t="str">
        <f>REPLACE(TEXT(Sujet!D6,"0,0000000"),SEARCH(",",TEXT(Sujet!D6,"0,0000000"),1),1,".")</f>
        <v>300.0000000</v>
      </c>
      <c r="L9" s="79" t="str">
        <f ca="1">IF(Sujet!E6&lt;10,"   ",IF(Sujet!E6&lt;100,"  "," "))</f>
        <v xml:space="preserve"> </v>
      </c>
      <c r="M9" s="79" t="str">
        <f ca="1">REPLACE(TEXT(Sujet!E6,"0,0000000"),SEARCH(",",TEXT(Sujet!E6,"0,0000000"),1),1,".")</f>
        <v>185.7910270</v>
      </c>
    </row>
    <row r="10" spans="1:13" s="77" customFormat="1" x14ac:dyDescent="0.3">
      <c r="A10" s="77" t="s">
        <v>66</v>
      </c>
      <c r="B10" s="69" t="str">
        <f t="shared" si="0"/>
        <v xml:space="preserve">  </v>
      </c>
      <c r="C10" s="77" t="s">
        <v>53</v>
      </c>
      <c r="D10" s="70" t="str">
        <f t="shared" si="1"/>
        <v xml:space="preserve">        </v>
      </c>
      <c r="E10" s="71" t="str">
        <f>TEXT(Sujet!B7,"#")</f>
        <v>Plein_ciel</v>
      </c>
      <c r="F10" s="71" t="str">
        <f t="shared" si="2"/>
        <v xml:space="preserve">        </v>
      </c>
      <c r="G10" s="78" t="s">
        <v>54</v>
      </c>
      <c r="H10" s="72" t="str">
        <f ca="1">IF(Sujet!C7&lt;10,"   ",IF(Sujet!C7&lt;100,"  "," "))</f>
        <v xml:space="preserve"> </v>
      </c>
      <c r="I10" s="79" t="str">
        <f ca="1">REPLACE(TEXT(Sujet!C7,"0,0000000"),SEARCH(",",TEXT(Sujet!C7,"0,0000000"),1),1,".")</f>
        <v>189.9108926</v>
      </c>
      <c r="J10" s="72" t="str">
        <f t="shared" si="3"/>
        <v xml:space="preserve">  </v>
      </c>
      <c r="K10" s="79" t="str">
        <f>REPLACE(TEXT(Sujet!D7,"0,0000000"),SEARCH(",",TEXT(Sujet!D7,"0,0000000"),1),1,".")</f>
        <v>100.0000000</v>
      </c>
      <c r="L10" s="79" t="str">
        <f ca="1">IF(Sujet!E7&lt;10,"   ",IF(Sujet!E7&lt;100,"  "," "))</f>
        <v xml:space="preserve">  </v>
      </c>
      <c r="M10" s="79" t="str">
        <f ca="1">REPLACE(TEXT(Sujet!E7,"0,0000000"),SEARCH(",",TEXT(Sujet!E7,"0,0000000"),1),1,".")</f>
        <v>44.2333104</v>
      </c>
    </row>
    <row r="11" spans="1:13" s="77" customFormat="1" x14ac:dyDescent="0.3">
      <c r="A11" s="77" t="s">
        <v>67</v>
      </c>
      <c r="B11" s="69" t="str">
        <f t="shared" si="0"/>
        <v xml:space="preserve">  </v>
      </c>
      <c r="C11" s="77" t="s">
        <v>53</v>
      </c>
      <c r="D11" s="70" t="str">
        <f t="shared" si="1"/>
        <v xml:space="preserve">        </v>
      </c>
      <c r="E11" s="71" t="str">
        <f>TEXT(Sujet!B8,"#")</f>
        <v>Plein_ciel</v>
      </c>
      <c r="F11" s="71" t="str">
        <f t="shared" si="2"/>
        <v xml:space="preserve">        </v>
      </c>
      <c r="G11" s="78" t="s">
        <v>54</v>
      </c>
      <c r="H11" s="72" t="str">
        <f ca="1">IF(Sujet!C8&lt;10,"   ",IF(Sujet!C8&lt;100,"  "," "))</f>
        <v xml:space="preserve"> </v>
      </c>
      <c r="I11" s="79" t="str">
        <f ca="1">REPLACE(TEXT(Sujet!C8,"0,0000000"),SEARCH(",",TEXT(Sujet!C8,"0,0000000"),1),1,".")</f>
        <v>389.9125470</v>
      </c>
      <c r="J11" s="72" t="str">
        <f t="shared" si="3"/>
        <v xml:space="preserve">  </v>
      </c>
      <c r="K11" s="79" t="str">
        <f>REPLACE(TEXT(Sujet!D8,"0,0000000"),SEARCH(",",TEXT(Sujet!D8,"0,0000000"),1),1,".")</f>
        <v>300.0000000</v>
      </c>
      <c r="L11" s="79" t="str">
        <f ca="1">IF(Sujet!E8&lt;10,"   ",IF(Sujet!E8&lt;100,"  "," "))</f>
        <v xml:space="preserve">  </v>
      </c>
      <c r="M11" s="79" t="str">
        <f ca="1">REPLACE(TEXT(Sujet!E8,"0,0000000"),SEARCH(",",TEXT(Sujet!E8,"0,0000000"),1),1,".")</f>
        <v>44.2314221</v>
      </c>
    </row>
    <row r="12" spans="1:13" s="77" customFormat="1" x14ac:dyDescent="0.3">
      <c r="A12" s="77" t="s">
        <v>68</v>
      </c>
      <c r="B12" s="69" t="str">
        <f t="shared" si="0"/>
        <v xml:space="preserve">  </v>
      </c>
      <c r="C12" s="77" t="s">
        <v>53</v>
      </c>
      <c r="D12" s="70" t="str">
        <f t="shared" si="1"/>
        <v xml:space="preserve">        </v>
      </c>
      <c r="E12" s="71" t="str">
        <f>TEXT(Sujet!B9,"#")</f>
        <v>Rivoire&amp;carré</v>
      </c>
      <c r="F12" s="71" t="str">
        <f t="shared" si="2"/>
        <v xml:space="preserve">     </v>
      </c>
      <c r="G12" s="78" t="s">
        <v>54</v>
      </c>
      <c r="H12" s="72" t="str">
        <f ca="1">IF(Sujet!C9&lt;10,"   ",IF(Sujet!C9&lt;100,"  "," "))</f>
        <v xml:space="preserve">  </v>
      </c>
      <c r="I12" s="79" t="str">
        <f ca="1">REPLACE(TEXT(Sujet!C9,"0,0000000"),SEARCH(",",TEXT(Sujet!C9,"0,0000000"),1),1,".")</f>
        <v>88.6836692</v>
      </c>
      <c r="J12" s="72" t="str">
        <f t="shared" si="3"/>
        <v xml:space="preserve">  </v>
      </c>
      <c r="K12" s="79" t="str">
        <f>REPLACE(TEXT(Sujet!D9,"0,0000000"),SEARCH(",",TEXT(Sujet!D9,"0,0000000"),1),1,".")</f>
        <v>100.0000000</v>
      </c>
      <c r="L12" s="79" t="str">
        <f ca="1">IF(Sujet!E9&lt;10,"   ",IF(Sujet!E9&lt;100,"  "," "))</f>
        <v xml:space="preserve"> </v>
      </c>
      <c r="M12" s="79" t="str">
        <f ca="1">REPLACE(TEXT(Sujet!E9,"0,0000000"),SEARCH(",",TEXT(Sujet!E9,"0,0000000"),1),1,".")</f>
        <v>376.9961492</v>
      </c>
    </row>
    <row r="13" spans="1:13" s="77" customFormat="1" x14ac:dyDescent="0.3">
      <c r="A13" s="77" t="s">
        <v>69</v>
      </c>
      <c r="B13" s="69" t="str">
        <f t="shared" si="0"/>
        <v xml:space="preserve">  </v>
      </c>
      <c r="C13" s="77" t="s">
        <v>53</v>
      </c>
      <c r="D13" s="70" t="str">
        <f t="shared" si="1"/>
        <v xml:space="preserve">        </v>
      </c>
      <c r="E13" s="71" t="str">
        <f>TEXT(Sujet!B10,"#")</f>
        <v>Rivoire&amp;carré</v>
      </c>
      <c r="F13" s="71" t="str">
        <f t="shared" si="2"/>
        <v xml:space="preserve">     </v>
      </c>
      <c r="G13" s="78" t="s">
        <v>54</v>
      </c>
      <c r="H13" s="72" t="str">
        <f ca="1">IF(Sujet!C10&lt;10,"   ",IF(Sujet!C10&lt;100,"  "," "))</f>
        <v xml:space="preserve"> </v>
      </c>
      <c r="I13" s="79" t="str">
        <f ca="1">REPLACE(TEXT(Sujet!C10,"0,0000000"),SEARCH(",",TEXT(Sujet!C10,"0,0000000"),1),1,".")</f>
        <v>288.6828199</v>
      </c>
      <c r="J13" s="72" t="str">
        <f t="shared" si="3"/>
        <v xml:space="preserve">  </v>
      </c>
      <c r="K13" s="79" t="str">
        <f>REPLACE(TEXT(Sujet!D10,"0,0000000"),SEARCH(",",TEXT(Sujet!D10,"0,0000000"),1),1,".")</f>
        <v>300.0000000</v>
      </c>
      <c r="L13" s="79" t="str">
        <f ca="1">IF(Sujet!E10&lt;10,"   ",IF(Sujet!E10&lt;100,"  "," "))</f>
        <v xml:space="preserve"> </v>
      </c>
      <c r="M13" s="79" t="str">
        <f ca="1">REPLACE(TEXT(Sujet!E10,"0,0000000"),SEARCH(",",TEXT(Sujet!E10,"0,0000000"),1),1,".")</f>
        <v>376.9936058</v>
      </c>
    </row>
    <row r="14" spans="1:13" s="77" customFormat="1" x14ac:dyDescent="0.3">
      <c r="A14" s="77" t="s">
        <v>70</v>
      </c>
      <c r="B14" s="69" t="str">
        <f t="shared" si="0"/>
        <v xml:space="preserve">  </v>
      </c>
      <c r="C14" s="77" t="s">
        <v>53</v>
      </c>
      <c r="D14" s="70" t="str">
        <f t="shared" si="1"/>
        <v xml:space="preserve">        </v>
      </c>
      <c r="E14" s="71" t="str">
        <f>TEXT(Sujet!B11,"#")</f>
        <v>Fiducial</v>
      </c>
      <c r="F14" s="71" t="str">
        <f t="shared" si="2"/>
        <v xml:space="preserve">          </v>
      </c>
      <c r="G14" s="78" t="s">
        <v>54</v>
      </c>
      <c r="H14" s="72" t="str">
        <f ca="1">IF(Sujet!C11&lt;10,"   ",IF(Sujet!C11&lt;100,"  "," "))</f>
        <v xml:space="preserve">   </v>
      </c>
      <c r="I14" s="79" t="str">
        <f ca="1">REPLACE(TEXT(Sujet!C11,"0,0000000"),SEARCH(",",TEXT(Sujet!C11,"0,0000000"),1),1,".")</f>
        <v>2.8811588</v>
      </c>
      <c r="J14" s="72" t="str">
        <f t="shared" si="3"/>
        <v xml:space="preserve">  </v>
      </c>
      <c r="K14" s="79" t="str">
        <f>REPLACE(TEXT(Sujet!D11,"0,0000000"),SEARCH(",",TEXT(Sujet!D11,"0,0000000"),1),1,".")</f>
        <v>100.0000000</v>
      </c>
      <c r="L14" s="79" t="str">
        <f ca="1">IF(Sujet!E11&lt;10,"   ",IF(Sujet!E11&lt;100,"  "," "))</f>
        <v xml:space="preserve"> </v>
      </c>
      <c r="M14" s="79" t="str">
        <f ca="1">REPLACE(TEXT(Sujet!E11,"0,0000000"),SEARCH(",",TEXT(Sujet!E11,"0,0000000"),1),1,".")</f>
        <v>120.4676624</v>
      </c>
    </row>
    <row r="15" spans="1:13" s="77" customFormat="1" x14ac:dyDescent="0.3">
      <c r="A15" s="77" t="s">
        <v>71</v>
      </c>
      <c r="B15" s="69" t="str">
        <f t="shared" si="0"/>
        <v xml:space="preserve">  </v>
      </c>
      <c r="C15" s="77" t="s">
        <v>53</v>
      </c>
      <c r="D15" s="70" t="str">
        <f t="shared" si="1"/>
        <v xml:space="preserve">        </v>
      </c>
      <c r="E15" s="71" t="str">
        <f>TEXT(Sujet!B12,"#")</f>
        <v>Fiducial</v>
      </c>
      <c r="F15" s="71" t="str">
        <f t="shared" si="2"/>
        <v xml:space="preserve">          </v>
      </c>
      <c r="G15" s="78" t="s">
        <v>54</v>
      </c>
      <c r="H15" s="72" t="str">
        <f ca="1">IF(Sujet!C12&lt;10,"   ",IF(Sujet!C12&lt;100,"  "," "))</f>
        <v xml:space="preserve"> </v>
      </c>
      <c r="I15" s="79" t="str">
        <f ca="1">REPLACE(TEXT(Sujet!C12,"0,0000000"),SEARCH(",",TEXT(Sujet!C12,"0,0000000"),1),1,".")</f>
        <v>202.8822897</v>
      </c>
      <c r="J15" s="72" t="str">
        <f t="shared" si="3"/>
        <v xml:space="preserve">  </v>
      </c>
      <c r="K15" s="79" t="str">
        <f>REPLACE(TEXT(Sujet!D12,"0,0000000"),SEARCH(",",TEXT(Sujet!D12,"0,0000000"),1),1,".")</f>
        <v>300.0000000</v>
      </c>
      <c r="L15" s="79" t="str">
        <f ca="1">IF(Sujet!E12&lt;10,"   ",IF(Sujet!E12&lt;100,"  "," "))</f>
        <v xml:space="preserve"> </v>
      </c>
      <c r="M15" s="79" t="str">
        <f ca="1">REPLACE(TEXT(Sujet!E12,"0,0000000"),SEARCH(",",TEXT(Sujet!E12,"0,0000000"),1),1,".")</f>
        <v>120.4724262</v>
      </c>
    </row>
    <row r="16" spans="1:13" s="80" customFormat="1" x14ac:dyDescent="0.3">
      <c r="A16" s="80" t="s">
        <v>72</v>
      </c>
      <c r="B16" s="69" t="str">
        <f t="shared" si="0"/>
        <v xml:space="preserve">  </v>
      </c>
      <c r="C16" s="80" t="s">
        <v>55</v>
      </c>
      <c r="D16" s="70" t="str">
        <f t="shared" si="1"/>
        <v xml:space="preserve">           </v>
      </c>
      <c r="E16" s="81" t="str">
        <f>TEXT(Sujet!B13,"#")</f>
        <v>Point_1</v>
      </c>
      <c r="F16" s="71" t="str">
        <f t="shared" si="2"/>
        <v xml:space="preserve">           </v>
      </c>
      <c r="G16" s="82" t="s">
        <v>54</v>
      </c>
      <c r="H16" s="72" t="str">
        <f ca="1">IF(Sujet!C13&lt;10,"   ",IF(Sujet!C13&lt;100,"  "," "))</f>
        <v xml:space="preserve"> </v>
      </c>
      <c r="I16" s="83" t="str">
        <f ca="1">REPLACE(TEXT(Sujet!C13,"0,0000000"),SEARCH(",",TEXT(Sujet!C13,"0,0000000"),1),1,".")</f>
        <v>148.6435098</v>
      </c>
      <c r="J16" s="72" t="str">
        <f t="shared" si="3"/>
        <v xml:space="preserve">  </v>
      </c>
      <c r="K16" s="83" t="str">
        <f>REPLACE(TEXT(Sujet!D13,"0,0000000"),SEARCH(",",TEXT(Sujet!D13,"0,0000000"),1),1,".")</f>
        <v>100.0000000</v>
      </c>
      <c r="L16" s="79" t="str">
        <f ca="1">IF(Sujet!E13&lt;10,"   ",IF(Sujet!E13&lt;100,"  "," "))</f>
        <v xml:space="preserve">  </v>
      </c>
      <c r="M16" s="83" t="str">
        <f ca="1">REPLACE(TEXT(Sujet!E13,"0,0000000"),SEARCH(",",TEXT(Sujet!E13,"0,0000000"),1),1,".")</f>
        <v>41.2429243</v>
      </c>
    </row>
    <row r="17" spans="1:13" s="80" customFormat="1" x14ac:dyDescent="0.3">
      <c r="A17" s="80" t="s">
        <v>73</v>
      </c>
      <c r="B17" s="69" t="str">
        <f t="shared" si="0"/>
        <v xml:space="preserve">  </v>
      </c>
      <c r="C17" s="80" t="s">
        <v>55</v>
      </c>
      <c r="D17" s="70" t="str">
        <f t="shared" si="1"/>
        <v xml:space="preserve">           </v>
      </c>
      <c r="E17" s="81" t="str">
        <f>TEXT(Sujet!B14,"#")</f>
        <v>Point_1</v>
      </c>
      <c r="F17" s="71" t="str">
        <f t="shared" si="2"/>
        <v xml:space="preserve">           </v>
      </c>
      <c r="G17" s="82" t="s">
        <v>54</v>
      </c>
      <c r="H17" s="72" t="str">
        <f ca="1">IF(Sujet!C14&lt;10,"   ",IF(Sujet!C14&lt;100,"  "," "))</f>
        <v xml:space="preserve"> </v>
      </c>
      <c r="I17" s="83" t="str">
        <f ca="1">REPLACE(TEXT(Sujet!C14,"0,0000000"),SEARCH(",",TEXT(Sujet!C14,"0,0000000"),1),1,".")</f>
        <v>348.6438096</v>
      </c>
      <c r="J17" s="72" t="str">
        <f t="shared" si="3"/>
        <v xml:space="preserve">  </v>
      </c>
      <c r="K17" s="83" t="str">
        <f>REPLACE(TEXT(Sujet!D14,"0,0000000"),SEARCH(",",TEXT(Sujet!D14,"0,0000000"),1),1,".")</f>
        <v>300.0000000</v>
      </c>
      <c r="L17" s="79" t="str">
        <f ca="1">IF(Sujet!E14&lt;10,"   ",IF(Sujet!E14&lt;100,"  "," "))</f>
        <v xml:space="preserve">  </v>
      </c>
      <c r="M17" s="83" t="str">
        <f ca="1">REPLACE(TEXT(Sujet!E14,"0,0000000"),SEARCH(",",TEXT(Sujet!E14,"0,0000000"),1),1,".")</f>
        <v>41.2418757</v>
      </c>
    </row>
    <row r="18" spans="1:13" s="74" customFormat="1" x14ac:dyDescent="0.3">
      <c r="A18" s="74" t="s">
        <v>74</v>
      </c>
      <c r="B18" s="69" t="str">
        <f t="shared" si="0"/>
        <v xml:space="preserve">  </v>
      </c>
      <c r="C18" s="74" t="s">
        <v>27</v>
      </c>
      <c r="D18" s="70" t="str">
        <f t="shared" si="1"/>
        <v xml:space="preserve">          </v>
      </c>
      <c r="E18" s="74" t="str">
        <f>Sujet!A15</f>
        <v>Point_1</v>
      </c>
      <c r="F18" s="71" t="str">
        <f t="shared" si="2"/>
        <v xml:space="preserve">           </v>
      </c>
      <c r="G18" s="75" t="str">
        <f>G5</f>
        <v>1.500000</v>
      </c>
      <c r="H18" s="72" t="str">
        <f>"   "</f>
        <v xml:space="preserve">   </v>
      </c>
      <c r="I18" s="76" t="s">
        <v>52</v>
      </c>
      <c r="J18" s="72" t="str">
        <f t="shared" si="3"/>
        <v xml:space="preserve">  </v>
      </c>
      <c r="K18" s="75"/>
      <c r="M18" s="75"/>
    </row>
    <row r="19" spans="1:13" s="80" customFormat="1" x14ac:dyDescent="0.3">
      <c r="A19" s="80" t="s">
        <v>75</v>
      </c>
      <c r="B19" s="69" t="str">
        <f t="shared" si="0"/>
        <v xml:space="preserve">  </v>
      </c>
      <c r="C19" s="80" t="s">
        <v>55</v>
      </c>
      <c r="D19" s="70" t="str">
        <f t="shared" si="1"/>
        <v xml:space="preserve">           </v>
      </c>
      <c r="E19" s="80" t="str">
        <f>Sujet!B15</f>
        <v>Depart</v>
      </c>
      <c r="F19" s="71" t="str">
        <f t="shared" si="2"/>
        <v xml:space="preserve">            </v>
      </c>
      <c r="G19" s="82" t="s">
        <v>54</v>
      </c>
      <c r="H19" s="72" t="str">
        <f ca="1">IF(Sujet!C15&lt;10,"   ",IF(Sujet!C15&lt;100,"  "," "))</f>
        <v xml:space="preserve"> </v>
      </c>
      <c r="I19" s="83" t="str">
        <f ca="1">REPLACE(TEXT(Sujet!C15,"0,0000000"),SEARCH(",",TEXT(Sujet!C15,"0,0000000"),1),1,".")</f>
        <v>308.6862477</v>
      </c>
      <c r="J19" s="72" t="str">
        <f t="shared" si="3"/>
        <v xml:space="preserve">  </v>
      </c>
      <c r="K19" s="83" t="str">
        <f>REPLACE(TEXT(Sujet!D15,"0,0000000"),SEARCH(",",TEXT(Sujet!D15,"0,0000000"),1),1,".")</f>
        <v>100.0000000</v>
      </c>
      <c r="L19" s="79" t="str">
        <f ca="1">IF(Sujet!E15&lt;10,"   ",IF(Sujet!E15&lt;100,"  "," "))</f>
        <v xml:space="preserve">  </v>
      </c>
      <c r="M19" s="83" t="str">
        <f ca="1">REPLACE(TEXT(Sujet!E15,"0,0000000"),SEARCH(",",TEXT(Sujet!E15,"0,0000000"),1),1,".")</f>
        <v>41.2501532</v>
      </c>
    </row>
    <row r="20" spans="1:13" s="80" customFormat="1" x14ac:dyDescent="0.3">
      <c r="A20" s="80" t="s">
        <v>76</v>
      </c>
      <c r="B20" s="69" t="str">
        <f t="shared" si="0"/>
        <v xml:space="preserve">  </v>
      </c>
      <c r="C20" s="80" t="s">
        <v>55</v>
      </c>
      <c r="D20" s="70" t="str">
        <f t="shared" si="1"/>
        <v xml:space="preserve">           </v>
      </c>
      <c r="E20" s="80" t="str">
        <f>Sujet!B16</f>
        <v>Depart</v>
      </c>
      <c r="F20" s="71" t="str">
        <f t="shared" si="2"/>
        <v xml:space="preserve">            </v>
      </c>
      <c r="G20" s="82" t="s">
        <v>54</v>
      </c>
      <c r="H20" s="72" t="str">
        <f ca="1">IF(Sujet!C16&lt;10,"   ",IF(Sujet!C16&lt;100,"  "," "))</f>
        <v xml:space="preserve"> </v>
      </c>
      <c r="I20" s="83" t="str">
        <f ca="1">REPLACE(TEXT(Sujet!C16,"0,0000000"),SEARCH(",",TEXT(Sujet!C16,"0,0000000"),1),1,".")</f>
        <v>108.6871461</v>
      </c>
      <c r="J20" s="72" t="str">
        <f t="shared" si="3"/>
        <v xml:space="preserve">  </v>
      </c>
      <c r="K20" s="83" t="str">
        <f>REPLACE(TEXT(Sujet!D16,"0,0000000"),SEARCH(",",TEXT(Sujet!D16,"0,0000000"),1),1,".")</f>
        <v>300.0000000</v>
      </c>
      <c r="L20" s="79" t="str">
        <f ca="1">IF(Sujet!E16&lt;10,"   ",IF(Sujet!E16&lt;100,"  "," "))</f>
        <v xml:space="preserve">  </v>
      </c>
      <c r="M20" s="83" t="str">
        <f ca="1">REPLACE(TEXT(Sujet!E16,"0,0000000"),SEARCH(",",TEXT(Sujet!E16,"0,0000000"),1),1,".")</f>
        <v>41.2433836</v>
      </c>
    </row>
    <row r="21" spans="1:13" s="80" customFormat="1" x14ac:dyDescent="0.3">
      <c r="A21" s="80" t="s">
        <v>77</v>
      </c>
      <c r="B21" s="69" t="str">
        <f t="shared" si="0"/>
        <v xml:space="preserve">  </v>
      </c>
      <c r="C21" s="80" t="s">
        <v>55</v>
      </c>
      <c r="D21" s="70" t="str">
        <f t="shared" si="1"/>
        <v xml:space="preserve">           </v>
      </c>
      <c r="E21" s="80" t="str">
        <f>Sujet!B17</f>
        <v>Point_2</v>
      </c>
      <c r="F21" s="71" t="str">
        <f t="shared" si="2"/>
        <v xml:space="preserve">           </v>
      </c>
      <c r="G21" s="82" t="s">
        <v>54</v>
      </c>
      <c r="H21" s="72" t="str">
        <f ca="1">IF(Sujet!C17&lt;10,"   ",IF(Sujet!C17&lt;100,"  "," "))</f>
        <v xml:space="preserve">  </v>
      </c>
      <c r="I21" s="83" t="str">
        <f ca="1">REPLACE(TEXT(Sujet!C17,"0,0000000"),SEARCH(",",TEXT(Sujet!C17,"0,0000000"),1),1,".")</f>
        <v>68.0446088</v>
      </c>
      <c r="J21" s="72" t="str">
        <f t="shared" si="3"/>
        <v xml:space="preserve">  </v>
      </c>
      <c r="K21" s="83" t="str">
        <f>REPLACE(TEXT(Sujet!D17,"0,0000000"),SEARCH(",",TEXT(Sujet!D17,"0,0000000"),1),1,".")</f>
        <v>100.0000000</v>
      </c>
      <c r="L21" s="79" t="str">
        <f ca="1">IF(Sujet!E17&lt;10,"   ",IF(Sujet!E17&lt;100,"  "," "))</f>
        <v xml:space="preserve">  </v>
      </c>
      <c r="M21" s="83" t="str">
        <f ca="1">REPLACE(TEXT(Sujet!E17,"0,0000000"),SEARCH(",",TEXT(Sujet!E17,"0,0000000"),1),1,".")</f>
        <v>48.3271453</v>
      </c>
    </row>
    <row r="22" spans="1:13" s="80" customFormat="1" x14ac:dyDescent="0.3">
      <c r="A22" s="80" t="s">
        <v>78</v>
      </c>
      <c r="B22" s="69" t="str">
        <f t="shared" si="0"/>
        <v xml:space="preserve">  </v>
      </c>
      <c r="C22" s="80" t="s">
        <v>55</v>
      </c>
      <c r="D22" s="70" t="str">
        <f t="shared" si="1"/>
        <v xml:space="preserve">           </v>
      </c>
      <c r="E22" s="80" t="str">
        <f>Sujet!B18</f>
        <v>Point_2</v>
      </c>
      <c r="F22" s="71" t="str">
        <f t="shared" si="2"/>
        <v xml:space="preserve">           </v>
      </c>
      <c r="G22" s="82" t="s">
        <v>54</v>
      </c>
      <c r="H22" s="72" t="str">
        <f ca="1">IF(Sujet!C18&lt;10,"   ",IF(Sujet!C18&lt;100,"  "," "))</f>
        <v xml:space="preserve"> </v>
      </c>
      <c r="I22" s="83" t="str">
        <f ca="1">REPLACE(TEXT(Sujet!C18,"0,0000000"),SEARCH(",",TEXT(Sujet!C18,"0,0000000"),1),1,".")</f>
        <v>268.0452257</v>
      </c>
      <c r="J22" s="72" t="str">
        <f t="shared" si="3"/>
        <v xml:space="preserve">  </v>
      </c>
      <c r="K22" s="83" t="str">
        <f>REPLACE(TEXT(Sujet!D18,"0,0000000"),SEARCH(",",TEXT(Sujet!D18,"0,0000000"),1),1,".")</f>
        <v>300.0000000</v>
      </c>
      <c r="L22" s="79" t="str">
        <f ca="1">IF(Sujet!E18&lt;10,"   ",IF(Sujet!E18&lt;100,"  "," "))</f>
        <v xml:space="preserve">  </v>
      </c>
      <c r="M22" s="83" t="str">
        <f ca="1">REPLACE(TEXT(Sujet!E18,"0,0000000"),SEARCH(",",TEXT(Sujet!E18,"0,0000000"),1),1,".")</f>
        <v>48.3232845</v>
      </c>
    </row>
    <row r="23" spans="1:13" s="74" customFormat="1" x14ac:dyDescent="0.3">
      <c r="A23" s="74" t="s">
        <v>79</v>
      </c>
      <c r="B23" s="69" t="str">
        <f t="shared" si="0"/>
        <v xml:space="preserve">  </v>
      </c>
      <c r="C23" s="74" t="s">
        <v>27</v>
      </c>
      <c r="D23" s="70" t="str">
        <f t="shared" si="1"/>
        <v xml:space="preserve">          </v>
      </c>
      <c r="E23" s="74" t="str">
        <f>Sujet!A19</f>
        <v>Point_2</v>
      </c>
      <c r="F23" s="71" t="str">
        <f t="shared" si="2"/>
        <v xml:space="preserve">           </v>
      </c>
      <c r="G23" s="75" t="str">
        <f>G10</f>
        <v>1.000000</v>
      </c>
      <c r="H23" s="72" t="str">
        <f>"   "</f>
        <v xml:space="preserve">   </v>
      </c>
      <c r="I23" s="76" t="s">
        <v>52</v>
      </c>
      <c r="J23" s="72" t="str">
        <f t="shared" si="3"/>
        <v xml:space="preserve">  </v>
      </c>
      <c r="K23" s="75"/>
      <c r="M23" s="75"/>
    </row>
    <row r="24" spans="1:13" s="80" customFormat="1" x14ac:dyDescent="0.3">
      <c r="A24" s="80" t="s">
        <v>80</v>
      </c>
      <c r="B24" s="69" t="str">
        <f t="shared" si="0"/>
        <v xml:space="preserve">  </v>
      </c>
      <c r="C24" s="80" t="s">
        <v>55</v>
      </c>
      <c r="D24" s="70" t="str">
        <f t="shared" si="1"/>
        <v xml:space="preserve">           </v>
      </c>
      <c r="E24" s="80" t="str">
        <f>Sujet!B19</f>
        <v>Point_1</v>
      </c>
      <c r="F24" s="71" t="str">
        <f t="shared" si="2"/>
        <v xml:space="preserve">           </v>
      </c>
      <c r="G24" s="82" t="s">
        <v>54</v>
      </c>
      <c r="H24" s="72" t="str">
        <f ca="1">IF(Sujet!C19&lt;10,"   ",IF(Sujet!C19&lt;100,"  "," "))</f>
        <v xml:space="preserve"> </v>
      </c>
      <c r="I24" s="83" t="str">
        <f ca="1">REPLACE(TEXT(Sujet!C19,"0,0000000"),SEARCH(",",TEXT(Sujet!C19,"0,0000000"),1),1,".")</f>
        <v>255.0834784</v>
      </c>
      <c r="J24" s="72" t="str">
        <f t="shared" si="3"/>
        <v xml:space="preserve">  </v>
      </c>
      <c r="K24" s="83" t="str">
        <f>REPLACE(TEXT(Sujet!D19,"0,0000000"),SEARCH(",",TEXT(Sujet!D19,"0,0000000"),1),1,".")</f>
        <v>100.0000000</v>
      </c>
      <c r="L24" s="79" t="str">
        <f ca="1">IF(Sujet!E19&lt;10,"   ",IF(Sujet!E19&lt;100,"  "," "))</f>
        <v xml:space="preserve">  </v>
      </c>
      <c r="M24" s="83" t="str">
        <f ca="1">REPLACE(TEXT(Sujet!E19,"0,0000000"),SEARCH(",",TEXT(Sujet!E19,"0,0000000"),1),1,".")</f>
        <v>48.3230998</v>
      </c>
    </row>
    <row r="25" spans="1:13" s="80" customFormat="1" x14ac:dyDescent="0.3">
      <c r="A25" s="80" t="s">
        <v>81</v>
      </c>
      <c r="B25" s="69" t="str">
        <f t="shared" si="0"/>
        <v xml:space="preserve">  </v>
      </c>
      <c r="C25" s="80" t="s">
        <v>55</v>
      </c>
      <c r="D25" s="70" t="str">
        <f t="shared" si="1"/>
        <v xml:space="preserve">           </v>
      </c>
      <c r="E25" s="80" t="str">
        <f>Sujet!B20</f>
        <v>Point_1</v>
      </c>
      <c r="F25" s="71" t="str">
        <f t="shared" si="2"/>
        <v xml:space="preserve">           </v>
      </c>
      <c r="G25" s="82" t="s">
        <v>54</v>
      </c>
      <c r="H25" s="72" t="str">
        <f ca="1">IF(Sujet!C20&lt;10,"   ",IF(Sujet!C20&lt;100,"  "," "))</f>
        <v xml:space="preserve">  </v>
      </c>
      <c r="I25" s="83" t="str">
        <f ca="1">REPLACE(TEXT(Sujet!C20,"0,0000000"),SEARCH(",",TEXT(Sujet!C20,"0,0000000"),1),1,".")</f>
        <v>55.0845038</v>
      </c>
      <c r="J25" s="72" t="str">
        <f t="shared" si="3"/>
        <v xml:space="preserve">  </v>
      </c>
      <c r="K25" s="83" t="str">
        <f>REPLACE(TEXT(Sujet!D20,"0,0000000"),SEARCH(",",TEXT(Sujet!D20,"0,0000000"),1),1,".")</f>
        <v>300.0000000</v>
      </c>
      <c r="L25" s="79" t="str">
        <f ca="1">IF(Sujet!E20&lt;10,"   ",IF(Sujet!E20&lt;100,"  "," "))</f>
        <v xml:space="preserve">  </v>
      </c>
      <c r="M25" s="83" t="str">
        <f ca="1">REPLACE(TEXT(Sujet!E20,"0,0000000"),SEARCH(",",TEXT(Sujet!E20,"0,0000000"),1),1,".")</f>
        <v>48.3288355</v>
      </c>
    </row>
    <row r="26" spans="1:13" s="80" customFormat="1" x14ac:dyDescent="0.3">
      <c r="A26" s="80" t="s">
        <v>82</v>
      </c>
      <c r="B26" s="69" t="str">
        <f t="shared" si="0"/>
        <v xml:space="preserve">  </v>
      </c>
      <c r="C26" s="80" t="s">
        <v>55</v>
      </c>
      <c r="D26" s="70" t="str">
        <f t="shared" si="1"/>
        <v xml:space="preserve">           </v>
      </c>
      <c r="E26" s="80" t="str">
        <f>Sujet!B21</f>
        <v>Point_3</v>
      </c>
      <c r="F26" s="71" t="str">
        <f t="shared" si="2"/>
        <v xml:space="preserve">           </v>
      </c>
      <c r="G26" s="82" t="s">
        <v>54</v>
      </c>
      <c r="H26" s="72" t="str">
        <f ca="1">IF(Sujet!C21&lt;10,"   ",IF(Sujet!C21&lt;100,"  "," "))</f>
        <v xml:space="preserve">  </v>
      </c>
      <c r="I26" s="83" t="str">
        <f ca="1">REPLACE(TEXT(Sujet!C21,"0,0000000"),SEARCH(",",TEXT(Sujet!C21,"0,0000000"),1),1,".")</f>
        <v>77.0581811</v>
      </c>
      <c r="J26" s="72" t="str">
        <f t="shared" si="3"/>
        <v xml:space="preserve">  </v>
      </c>
      <c r="K26" s="83" t="str">
        <f>REPLACE(TEXT(Sujet!D21,"0,0000000"),SEARCH(",",TEXT(Sujet!D21,"0,0000000"),1),1,".")</f>
        <v>100.0000000</v>
      </c>
      <c r="L26" s="79" t="str">
        <f ca="1">IF(Sujet!E21&lt;10,"   ",IF(Sujet!E21&lt;100,"  "," "))</f>
        <v xml:space="preserve">  </v>
      </c>
      <c r="M26" s="83" t="str">
        <f ca="1">REPLACE(TEXT(Sujet!E21,"0,0000000"),SEARCH(",",TEXT(Sujet!E21,"0,0000000"),1),1,".")</f>
        <v>39.9002845</v>
      </c>
    </row>
    <row r="27" spans="1:13" s="80" customFormat="1" x14ac:dyDescent="0.3">
      <c r="A27" s="80" t="s">
        <v>83</v>
      </c>
      <c r="B27" s="69" t="str">
        <f t="shared" si="0"/>
        <v xml:space="preserve">  </v>
      </c>
      <c r="C27" s="80" t="s">
        <v>55</v>
      </c>
      <c r="D27" s="70" t="str">
        <f t="shared" si="1"/>
        <v xml:space="preserve">           </v>
      </c>
      <c r="E27" s="80" t="str">
        <f>Sujet!B22</f>
        <v>Point_3</v>
      </c>
      <c r="F27" s="71" t="str">
        <f t="shared" si="2"/>
        <v xml:space="preserve">           </v>
      </c>
      <c r="G27" s="82" t="s">
        <v>54</v>
      </c>
      <c r="H27" s="72" t="str">
        <f ca="1">IF(Sujet!C22&lt;10,"   ",IF(Sujet!C22&lt;100,"  "," "))</f>
        <v xml:space="preserve"> </v>
      </c>
      <c r="I27" s="83" t="str">
        <f ca="1">REPLACE(TEXT(Sujet!C22,"0,0000000"),SEARCH(",",TEXT(Sujet!C22,"0,0000000"),1),1,".")</f>
        <v>277.0574109</v>
      </c>
      <c r="J27" s="72" t="str">
        <f t="shared" si="3"/>
        <v xml:space="preserve">  </v>
      </c>
      <c r="K27" s="83" t="str">
        <f>REPLACE(TEXT(Sujet!D22,"0,0000000"),SEARCH(",",TEXT(Sujet!D22,"0,0000000"),1),1,".")</f>
        <v>300.0000000</v>
      </c>
      <c r="L27" s="79" t="str">
        <f ca="1">IF(Sujet!E22&lt;10,"   ",IF(Sujet!E22&lt;100,"  "," "))</f>
        <v xml:space="preserve">  </v>
      </c>
      <c r="M27" s="83" t="str">
        <f ca="1">REPLACE(TEXT(Sujet!E22,"0,0000000"),SEARCH(",",TEXT(Sujet!E22,"0,0000000"),1),1,".")</f>
        <v>39.9011566</v>
      </c>
    </row>
    <row r="28" spans="1:13" s="74" customFormat="1" x14ac:dyDescent="0.3">
      <c r="A28" s="74" t="s">
        <v>84</v>
      </c>
      <c r="B28" s="69" t="str">
        <f t="shared" si="0"/>
        <v xml:space="preserve">  </v>
      </c>
      <c r="C28" s="74" t="s">
        <v>27</v>
      </c>
      <c r="D28" s="70" t="str">
        <f t="shared" si="1"/>
        <v xml:space="preserve">          </v>
      </c>
      <c r="E28" s="74" t="str">
        <f>Sujet!A23</f>
        <v>Point_3</v>
      </c>
      <c r="F28" s="71" t="str">
        <f t="shared" si="2"/>
        <v xml:space="preserve">           </v>
      </c>
      <c r="G28" s="75" t="str">
        <f>G15</f>
        <v>1.000000</v>
      </c>
      <c r="H28" s="72" t="str">
        <f>"   "</f>
        <v xml:space="preserve">   </v>
      </c>
      <c r="I28" s="76" t="s">
        <v>52</v>
      </c>
      <c r="J28" s="72" t="str">
        <f t="shared" si="3"/>
        <v xml:space="preserve">  </v>
      </c>
      <c r="K28" s="75"/>
      <c r="M28" s="75"/>
    </row>
    <row r="29" spans="1:13" s="80" customFormat="1" x14ac:dyDescent="0.3">
      <c r="A29" s="80" t="s">
        <v>85</v>
      </c>
      <c r="B29" s="69" t="str">
        <f t="shared" si="0"/>
        <v xml:space="preserve">  </v>
      </c>
      <c r="C29" s="80" t="s">
        <v>55</v>
      </c>
      <c r="D29" s="70" t="str">
        <f t="shared" si="1"/>
        <v xml:space="preserve">           </v>
      </c>
      <c r="E29" s="80" t="str">
        <f>Sujet!B23</f>
        <v>Point_2</v>
      </c>
      <c r="F29" s="71" t="str">
        <f t="shared" si="2"/>
        <v xml:space="preserve">           </v>
      </c>
      <c r="G29" s="82" t="s">
        <v>54</v>
      </c>
      <c r="H29" s="72" t="str">
        <f ca="1">IF(Sujet!C23&lt;10,"   ",IF(Sujet!C23&lt;100,"  "," "))</f>
        <v xml:space="preserve"> </v>
      </c>
      <c r="I29" s="83" t="str">
        <f ca="1">REPLACE(TEXT(Sujet!C23,"0,0000000"),SEARCH(",",TEXT(Sujet!C23,"0,0000000"),1),1,".")</f>
        <v>247.8288273</v>
      </c>
      <c r="J29" s="72" t="str">
        <f t="shared" si="3"/>
        <v xml:space="preserve">  </v>
      </c>
      <c r="K29" s="83" t="str">
        <f>REPLACE(TEXT(Sujet!D23,"0,0000000"),SEARCH(",",TEXT(Sujet!D23,"0,0000000"),1),1,".")</f>
        <v>100.0000000</v>
      </c>
      <c r="L29" s="79" t="str">
        <f ca="1">IF(Sujet!E23&lt;10,"   ",IF(Sujet!E23&lt;100,"  "," "))</f>
        <v xml:space="preserve">  </v>
      </c>
      <c r="M29" s="83" t="str">
        <f ca="1">REPLACE(TEXT(Sujet!E23,"0,0000000"),SEARCH(",",TEXT(Sujet!E23,"0,0000000"),1),1,".")</f>
        <v>39.9021380</v>
      </c>
    </row>
    <row r="30" spans="1:13" s="80" customFormat="1" x14ac:dyDescent="0.3">
      <c r="A30" s="80" t="s">
        <v>86</v>
      </c>
      <c r="B30" s="69" t="str">
        <f t="shared" si="0"/>
        <v xml:space="preserve">  </v>
      </c>
      <c r="C30" s="80" t="s">
        <v>55</v>
      </c>
      <c r="D30" s="70" t="str">
        <f t="shared" si="1"/>
        <v xml:space="preserve">           </v>
      </c>
      <c r="E30" s="80" t="str">
        <f>Sujet!B24</f>
        <v>Point_2</v>
      </c>
      <c r="F30" s="71" t="str">
        <f t="shared" si="2"/>
        <v xml:space="preserve">           </v>
      </c>
      <c r="G30" s="82" t="s">
        <v>54</v>
      </c>
      <c r="H30" s="72" t="str">
        <f ca="1">IF(Sujet!C24&lt;10,"   ",IF(Sujet!C24&lt;100,"  "," "))</f>
        <v xml:space="preserve">  </v>
      </c>
      <c r="I30" s="83" t="str">
        <f ca="1">REPLACE(TEXT(Sujet!C24,"0,0000000"),SEARCH(",",TEXT(Sujet!C24,"0,0000000"),1),1,".")</f>
        <v>47.8287383</v>
      </c>
      <c r="J30" s="72" t="str">
        <f t="shared" si="3"/>
        <v xml:space="preserve">  </v>
      </c>
      <c r="K30" s="83" t="str">
        <f>REPLACE(TEXT(Sujet!D24,"0,0000000"),SEARCH(",",TEXT(Sujet!D24,"0,0000000"),1),1,".")</f>
        <v>300.0000000</v>
      </c>
      <c r="L30" s="79" t="str">
        <f ca="1">IF(Sujet!E24&lt;10,"   ",IF(Sujet!E24&lt;100,"  "," "))</f>
        <v xml:space="preserve">  </v>
      </c>
      <c r="M30" s="83" t="str">
        <f ca="1">REPLACE(TEXT(Sujet!E24,"0,0000000"),SEARCH(",",TEXT(Sujet!E24,"0,0000000"),1),1,".")</f>
        <v>39.8989872</v>
      </c>
    </row>
    <row r="31" spans="1:13" s="80" customFormat="1" x14ac:dyDescent="0.3">
      <c r="A31" s="80" t="s">
        <v>87</v>
      </c>
      <c r="B31" s="69" t="str">
        <f t="shared" si="0"/>
        <v xml:space="preserve">  </v>
      </c>
      <c r="C31" s="80" t="s">
        <v>55</v>
      </c>
      <c r="D31" s="70" t="str">
        <f t="shared" si="1"/>
        <v xml:space="preserve">           </v>
      </c>
      <c r="E31" s="80" t="str">
        <f>Sujet!B25</f>
        <v>Point_4</v>
      </c>
      <c r="F31" s="71" t="str">
        <f t="shared" si="2"/>
        <v xml:space="preserve">           </v>
      </c>
      <c r="G31" s="82" t="s">
        <v>54</v>
      </c>
      <c r="H31" s="72" t="str">
        <f ca="1">IF(Sujet!C25&lt;10,"   ",IF(Sujet!C25&lt;100,"  "," "))</f>
        <v xml:space="preserve">  </v>
      </c>
      <c r="I31" s="83" t="str">
        <f ca="1">REPLACE(TEXT(Sujet!C25,"0,0000000"),SEARCH(",",TEXT(Sujet!C25,"0,0000000"),1),1,".")</f>
        <v>59.5391773</v>
      </c>
      <c r="J31" s="72" t="str">
        <f t="shared" si="3"/>
        <v xml:space="preserve">  </v>
      </c>
      <c r="K31" s="83" t="str">
        <f>REPLACE(TEXT(Sujet!D25,"0,0000000"),SEARCH(",",TEXT(Sujet!D25,"0,0000000"),1),1,".")</f>
        <v>100.0000000</v>
      </c>
      <c r="L31" s="79" t="str">
        <f ca="1">IF(Sujet!E25&lt;10,"   ",IF(Sujet!E25&lt;100,"  "," "))</f>
        <v xml:space="preserve">  </v>
      </c>
      <c r="M31" s="83" t="str">
        <f ca="1">REPLACE(TEXT(Sujet!E25,"0,0000000"),SEARCH(",",TEXT(Sujet!E25,"0,0000000"),1),1,".")</f>
        <v>35.7816172</v>
      </c>
    </row>
    <row r="32" spans="1:13" s="80" customFormat="1" x14ac:dyDescent="0.3">
      <c r="A32" s="80" t="s">
        <v>88</v>
      </c>
      <c r="B32" s="69" t="str">
        <f t="shared" si="0"/>
        <v xml:space="preserve">  </v>
      </c>
      <c r="C32" s="80" t="s">
        <v>55</v>
      </c>
      <c r="D32" s="70" t="str">
        <f t="shared" si="1"/>
        <v xml:space="preserve">           </v>
      </c>
      <c r="E32" s="80" t="str">
        <f>Sujet!B26</f>
        <v>Point_4</v>
      </c>
      <c r="F32" s="71" t="str">
        <f t="shared" si="2"/>
        <v xml:space="preserve">           </v>
      </c>
      <c r="G32" s="82" t="s">
        <v>54</v>
      </c>
      <c r="H32" s="72" t="str">
        <f ca="1">IF(Sujet!C26&lt;10,"   ",IF(Sujet!C26&lt;100,"  "," "))</f>
        <v xml:space="preserve"> </v>
      </c>
      <c r="I32" s="83" t="str">
        <f ca="1">REPLACE(TEXT(Sujet!C26,"0,0000000"),SEARCH(",",TEXT(Sujet!C26,"0,0000000"),1),1,".")</f>
        <v>259.5400584</v>
      </c>
      <c r="J32" s="72" t="str">
        <f t="shared" si="3"/>
        <v xml:space="preserve">  </v>
      </c>
      <c r="K32" s="83" t="str">
        <f>REPLACE(TEXT(Sujet!D26,"0,0000000"),SEARCH(",",TEXT(Sujet!D26,"0,0000000"),1),1,".")</f>
        <v>300.0000000</v>
      </c>
      <c r="L32" s="79" t="str">
        <f ca="1">IF(Sujet!E26&lt;10,"   ",IF(Sujet!E26&lt;100,"  "," "))</f>
        <v xml:space="preserve">  </v>
      </c>
      <c r="M32" s="83" t="str">
        <f ca="1">REPLACE(TEXT(Sujet!E26,"0,0000000"),SEARCH(",",TEXT(Sujet!E26,"0,0000000"),1),1,".")</f>
        <v>35.7839260</v>
      </c>
    </row>
    <row r="33" spans="1:13" s="74" customFormat="1" x14ac:dyDescent="0.3">
      <c r="A33" s="74" t="s">
        <v>89</v>
      </c>
      <c r="B33" s="69" t="str">
        <f t="shared" si="0"/>
        <v xml:space="preserve">  </v>
      </c>
      <c r="C33" s="74" t="s">
        <v>27</v>
      </c>
      <c r="D33" s="70" t="str">
        <f t="shared" si="1"/>
        <v xml:space="preserve">          </v>
      </c>
      <c r="E33" s="74" t="str">
        <f>Sujet!A27</f>
        <v>Point_4</v>
      </c>
      <c r="F33" s="71" t="str">
        <f t="shared" si="2"/>
        <v xml:space="preserve">           </v>
      </c>
      <c r="G33" s="75" t="str">
        <f>G20</f>
        <v>1.000000</v>
      </c>
      <c r="H33" s="72" t="str">
        <f>"   "</f>
        <v xml:space="preserve">   </v>
      </c>
      <c r="I33" s="76" t="s">
        <v>52</v>
      </c>
      <c r="J33" s="72" t="str">
        <f t="shared" si="3"/>
        <v xml:space="preserve">  </v>
      </c>
      <c r="K33" s="75"/>
      <c r="M33" s="75"/>
    </row>
    <row r="34" spans="1:13" s="80" customFormat="1" x14ac:dyDescent="0.3">
      <c r="A34" s="80" t="s">
        <v>90</v>
      </c>
      <c r="B34" s="69" t="str">
        <f t="shared" si="0"/>
        <v xml:space="preserve">  </v>
      </c>
      <c r="C34" s="80" t="s">
        <v>55</v>
      </c>
      <c r="D34" s="70" t="str">
        <f t="shared" si="1"/>
        <v xml:space="preserve">           </v>
      </c>
      <c r="E34" s="80" t="str">
        <f>Sujet!B27</f>
        <v>Point_3</v>
      </c>
      <c r="F34" s="71" t="str">
        <f t="shared" si="2"/>
        <v xml:space="preserve">           </v>
      </c>
      <c r="G34" s="82" t="s">
        <v>54</v>
      </c>
      <c r="H34" s="72" t="str">
        <f ca="1">IF(Sujet!C27&lt;10,"   ",IF(Sujet!C27&lt;100,"  "," "))</f>
        <v xml:space="preserve"> </v>
      </c>
      <c r="I34" s="83" t="str">
        <f ca="1">REPLACE(TEXT(Sujet!C27,"0,0000000"),SEARCH(",",TEXT(Sujet!C27,"0,0000000"),1),1,".")</f>
        <v>223.9068729</v>
      </c>
      <c r="J34" s="72" t="str">
        <f t="shared" si="3"/>
        <v xml:space="preserve">  </v>
      </c>
      <c r="K34" s="83" t="str">
        <f>REPLACE(TEXT(Sujet!D27,"0,0000000"),SEARCH(",",TEXT(Sujet!D27,"0,0000000"),1),1,".")</f>
        <v>100.0000000</v>
      </c>
      <c r="L34" s="79" t="str">
        <f ca="1">IF(Sujet!E27&lt;10,"   ",IF(Sujet!E27&lt;100,"  "," "))</f>
        <v xml:space="preserve">  </v>
      </c>
      <c r="M34" s="83" t="str">
        <f ca="1">REPLACE(TEXT(Sujet!E27,"0,0000000"),SEARCH(",",TEXT(Sujet!E27,"0,0000000"),1),1,".")</f>
        <v>35.7886263</v>
      </c>
    </row>
    <row r="35" spans="1:13" s="80" customFormat="1" x14ac:dyDescent="0.3">
      <c r="A35" s="80" t="s">
        <v>91</v>
      </c>
      <c r="B35" s="69" t="str">
        <f t="shared" si="0"/>
        <v xml:space="preserve">  </v>
      </c>
      <c r="C35" s="80" t="s">
        <v>55</v>
      </c>
      <c r="D35" s="70" t="str">
        <f t="shared" si="1"/>
        <v xml:space="preserve">           </v>
      </c>
      <c r="E35" s="80" t="str">
        <f>Sujet!B28</f>
        <v>Point_3</v>
      </c>
      <c r="F35" s="71" t="str">
        <f t="shared" si="2"/>
        <v xml:space="preserve">           </v>
      </c>
      <c r="G35" s="82" t="s">
        <v>54</v>
      </c>
      <c r="H35" s="72" t="str">
        <f ca="1">IF(Sujet!C28&lt;10,"   ",IF(Sujet!C28&lt;100,"  "," "))</f>
        <v xml:space="preserve">  </v>
      </c>
      <c r="I35" s="83" t="str">
        <f ca="1">REPLACE(TEXT(Sujet!C28,"0,0000000"),SEARCH(",",TEXT(Sujet!C28,"0,0000000"),1),1,".")</f>
        <v>23.9067740</v>
      </c>
      <c r="J35" s="72" t="str">
        <f t="shared" si="3"/>
        <v xml:space="preserve">  </v>
      </c>
      <c r="K35" s="83" t="str">
        <f>REPLACE(TEXT(Sujet!D28,"0,0000000"),SEARCH(",",TEXT(Sujet!D28,"0,0000000"),1),1,".")</f>
        <v>300.0000000</v>
      </c>
      <c r="L35" s="79" t="str">
        <f ca="1">IF(Sujet!E28&lt;10,"   ",IF(Sujet!E28&lt;100,"  "," "))</f>
        <v xml:space="preserve">  </v>
      </c>
      <c r="M35" s="83" t="str">
        <f ca="1">REPLACE(TEXT(Sujet!E28,"0,0000000"),SEARCH(",",TEXT(Sujet!E28,"0,0000000"),1),1,".")</f>
        <v>35.7848617</v>
      </c>
    </row>
    <row r="36" spans="1:13" s="80" customFormat="1" x14ac:dyDescent="0.3">
      <c r="A36" s="80" t="s">
        <v>92</v>
      </c>
      <c r="B36" s="69" t="str">
        <f t="shared" si="0"/>
        <v xml:space="preserve">  </v>
      </c>
      <c r="C36" s="80" t="s">
        <v>55</v>
      </c>
      <c r="D36" s="70" t="str">
        <f t="shared" si="1"/>
        <v xml:space="preserve">           </v>
      </c>
      <c r="E36" s="80" t="str">
        <f>Sujet!B29</f>
        <v>Point_5</v>
      </c>
      <c r="F36" s="71" t="str">
        <f t="shared" si="2"/>
        <v xml:space="preserve">           </v>
      </c>
      <c r="G36" s="82" t="s">
        <v>54</v>
      </c>
      <c r="H36" s="72" t="str">
        <f ca="1">IF(Sujet!C29&lt;10,"   ",IF(Sujet!C29&lt;100,"  "," "))</f>
        <v xml:space="preserve"> </v>
      </c>
      <c r="I36" s="83" t="str">
        <f ca="1">REPLACE(TEXT(Sujet!C29,"0,0000000"),SEARCH(",",TEXT(Sujet!C29,"0,0000000"),1),1,".")</f>
        <v>399.0061197</v>
      </c>
      <c r="J36" s="72" t="str">
        <f t="shared" si="3"/>
        <v xml:space="preserve">  </v>
      </c>
      <c r="K36" s="83" t="str">
        <f>REPLACE(TEXT(Sujet!D29,"0,0000000"),SEARCH(",",TEXT(Sujet!D29,"0,0000000"),1),1,".")</f>
        <v>100.0000000</v>
      </c>
      <c r="L36" s="79" t="str">
        <f ca="1">IF(Sujet!E29&lt;10,"   ",IF(Sujet!E29&lt;100,"  "," "))</f>
        <v xml:space="preserve">  </v>
      </c>
      <c r="M36" s="83" t="str">
        <f ca="1">REPLACE(TEXT(Sujet!E29,"0,0000000"),SEARCH(",",TEXT(Sujet!E29,"0,0000000"),1),1,".")</f>
        <v>47.8607876</v>
      </c>
    </row>
    <row r="37" spans="1:13" s="80" customFormat="1" x14ac:dyDescent="0.3">
      <c r="A37" s="80" t="s">
        <v>93</v>
      </c>
      <c r="B37" s="69" t="str">
        <f t="shared" si="0"/>
        <v xml:space="preserve">  </v>
      </c>
      <c r="C37" s="80" t="s">
        <v>55</v>
      </c>
      <c r="D37" s="70" t="str">
        <f t="shared" si="1"/>
        <v xml:space="preserve">           </v>
      </c>
      <c r="E37" s="80" t="str">
        <f>Sujet!B30</f>
        <v>Point_5</v>
      </c>
      <c r="F37" s="71" t="str">
        <f t="shared" si="2"/>
        <v xml:space="preserve">           </v>
      </c>
      <c r="G37" s="82" t="s">
        <v>54</v>
      </c>
      <c r="H37" s="72" t="str">
        <f ca="1">IF(Sujet!C30&lt;10,"   ",IF(Sujet!C30&lt;100,"  "," "))</f>
        <v xml:space="preserve"> </v>
      </c>
      <c r="I37" s="83" t="str">
        <f ca="1">REPLACE(TEXT(Sujet!C30,"0,0000000"),SEARCH(",",TEXT(Sujet!C30,"0,0000000"),1),1,".")</f>
        <v>199.0065200</v>
      </c>
      <c r="J37" s="72" t="str">
        <f t="shared" si="3"/>
        <v xml:space="preserve">  </v>
      </c>
      <c r="K37" s="83" t="str">
        <f>REPLACE(TEXT(Sujet!D30,"0,0000000"),SEARCH(",",TEXT(Sujet!D30,"0,0000000"),1),1,".")</f>
        <v>300.0000000</v>
      </c>
      <c r="L37" s="79" t="str">
        <f ca="1">IF(Sujet!E30&lt;10,"   ",IF(Sujet!E30&lt;100,"  "," "))</f>
        <v xml:space="preserve">  </v>
      </c>
      <c r="M37" s="83" t="str">
        <f ca="1">REPLACE(TEXT(Sujet!E30,"0,0000000"),SEARCH(",",TEXT(Sujet!E30,"0,0000000"),1),1,".")</f>
        <v>47.8590061</v>
      </c>
    </row>
    <row r="38" spans="1:13" s="74" customFormat="1" x14ac:dyDescent="0.3">
      <c r="A38" s="74" t="s">
        <v>94</v>
      </c>
      <c r="B38" s="69" t="str">
        <f t="shared" si="0"/>
        <v xml:space="preserve">  </v>
      </c>
      <c r="C38" s="74" t="s">
        <v>27</v>
      </c>
      <c r="D38" s="70" t="str">
        <f t="shared" si="1"/>
        <v xml:space="preserve">          </v>
      </c>
      <c r="E38" s="74" t="str">
        <f>Sujet!A31</f>
        <v>Point_5</v>
      </c>
      <c r="F38" s="71" t="str">
        <f t="shared" si="2"/>
        <v xml:space="preserve">           </v>
      </c>
      <c r="G38" s="75" t="str">
        <f>G25</f>
        <v>1.000000</v>
      </c>
      <c r="H38" s="72" t="str">
        <f>"   "</f>
        <v xml:space="preserve">   </v>
      </c>
      <c r="I38" s="76" t="s">
        <v>52</v>
      </c>
      <c r="J38" s="72" t="str">
        <f t="shared" si="3"/>
        <v xml:space="preserve">  </v>
      </c>
      <c r="K38" s="75"/>
      <c r="M38" s="75"/>
    </row>
    <row r="39" spans="1:13" s="80" customFormat="1" x14ac:dyDescent="0.3">
      <c r="A39" s="80" t="s">
        <v>95</v>
      </c>
      <c r="B39" s="69" t="str">
        <f t="shared" si="0"/>
        <v xml:space="preserve">  </v>
      </c>
      <c r="C39" s="80" t="s">
        <v>55</v>
      </c>
      <c r="D39" s="70" t="str">
        <f t="shared" si="1"/>
        <v xml:space="preserve">           </v>
      </c>
      <c r="E39" s="80" t="str">
        <f>Sujet!B31</f>
        <v>Point_4</v>
      </c>
      <c r="F39" s="71" t="str">
        <f t="shared" si="2"/>
        <v xml:space="preserve">           </v>
      </c>
      <c r="G39" s="82" t="s">
        <v>54</v>
      </c>
      <c r="H39" s="72" t="str">
        <f ca="1">IF(Sujet!C31&lt;10,"   ",IF(Sujet!C31&lt;100,"  "," "))</f>
        <v xml:space="preserve"> </v>
      </c>
      <c r="I39" s="83" t="str">
        <f ca="1">REPLACE(TEXT(Sujet!C31,"0,0000000"),SEARCH(",",TEXT(Sujet!C31,"0,0000000"),1),1,".")</f>
        <v>178.1033682</v>
      </c>
      <c r="J39" s="72" t="str">
        <f t="shared" si="3"/>
        <v xml:space="preserve">  </v>
      </c>
      <c r="K39" s="83" t="str">
        <f>REPLACE(TEXT(Sujet!D31,"0,0000000"),SEARCH(",",TEXT(Sujet!D31,"0,0000000"),1),1,".")</f>
        <v>100.0000000</v>
      </c>
      <c r="L39" s="79" t="str">
        <f ca="1">IF(Sujet!E31&lt;10,"   ",IF(Sujet!E31&lt;100,"  "," "))</f>
        <v xml:space="preserve">  </v>
      </c>
      <c r="M39" s="83" t="str">
        <f ca="1">REPLACE(TEXT(Sujet!E31,"0,0000000"),SEARCH(",",TEXT(Sujet!E31,"0,0000000"),1),1,".")</f>
        <v>47.8591972</v>
      </c>
    </row>
    <row r="40" spans="1:13" s="80" customFormat="1" x14ac:dyDescent="0.3">
      <c r="A40" s="80" t="s">
        <v>96</v>
      </c>
      <c r="B40" s="69" t="str">
        <f t="shared" si="0"/>
        <v xml:space="preserve">  </v>
      </c>
      <c r="C40" s="80" t="s">
        <v>55</v>
      </c>
      <c r="D40" s="70" t="str">
        <f t="shared" si="1"/>
        <v xml:space="preserve">           </v>
      </c>
      <c r="E40" s="80" t="str">
        <f>Sujet!B32</f>
        <v>Point_4</v>
      </c>
      <c r="F40" s="71" t="str">
        <f t="shared" si="2"/>
        <v xml:space="preserve">           </v>
      </c>
      <c r="G40" s="82" t="s">
        <v>54</v>
      </c>
      <c r="H40" s="72" t="str">
        <f ca="1">IF(Sujet!C32&lt;10,"   ",IF(Sujet!C32&lt;100,"  "," "))</f>
        <v xml:space="preserve"> </v>
      </c>
      <c r="I40" s="83" t="str">
        <f ca="1">REPLACE(TEXT(Sujet!C32,"0,0000000"),SEARCH(",",TEXT(Sujet!C32,"0,0000000"),1),1,".")</f>
        <v>378.1017442</v>
      </c>
      <c r="J40" s="72" t="str">
        <f t="shared" si="3"/>
        <v xml:space="preserve">  </v>
      </c>
      <c r="K40" s="83" t="str">
        <f>REPLACE(TEXT(Sujet!D32,"0,0000000"),SEARCH(",",TEXT(Sujet!D32,"0,0000000"),1),1,".")</f>
        <v>300.0000000</v>
      </c>
      <c r="L40" s="79" t="str">
        <f ca="1">IF(Sujet!E32&lt;10,"   ",IF(Sujet!E32&lt;100,"  "," "))</f>
        <v xml:space="preserve">  </v>
      </c>
      <c r="M40" s="83" t="str">
        <f ca="1">REPLACE(TEXT(Sujet!E32,"0,0000000"),SEARCH(",",TEXT(Sujet!E32,"0,0000000"),1),1,".")</f>
        <v>47.8593308</v>
      </c>
    </row>
    <row r="41" spans="1:13" s="80" customFormat="1" x14ac:dyDescent="0.3">
      <c r="A41" s="80" t="s">
        <v>97</v>
      </c>
      <c r="B41" s="69" t="str">
        <f t="shared" si="0"/>
        <v xml:space="preserve">  </v>
      </c>
      <c r="C41" s="80" t="s">
        <v>55</v>
      </c>
      <c r="D41" s="70" t="str">
        <f t="shared" si="1"/>
        <v xml:space="preserve">           </v>
      </c>
      <c r="E41" s="80" t="str">
        <f>Sujet!B33</f>
        <v>Final</v>
      </c>
      <c r="F41" s="71" t="str">
        <f t="shared" si="2"/>
        <v xml:space="preserve">             </v>
      </c>
      <c r="G41" s="82" t="s">
        <v>54</v>
      </c>
      <c r="H41" s="72" t="str">
        <f ca="1">IF(Sujet!C33&lt;10,"   ",IF(Sujet!C33&lt;100,"  "," "))</f>
        <v xml:space="preserve"> </v>
      </c>
      <c r="I41" s="83" t="str">
        <f ca="1">REPLACE(TEXT(Sujet!C33,"0,0000000"),SEARCH(",",TEXT(Sujet!C33,"0,0000000"),1),1,".")</f>
        <v>363.7802818</v>
      </c>
      <c r="J41" s="72" t="str">
        <f t="shared" si="3"/>
        <v xml:space="preserve">  </v>
      </c>
      <c r="K41" s="83" t="str">
        <f>REPLACE(TEXT(Sujet!D33,"0,0000000"),SEARCH(",",TEXT(Sujet!D33,"0,0000000"),1),1,".")</f>
        <v>100.0000000</v>
      </c>
      <c r="L41" s="79" t="str">
        <f ca="1">IF(Sujet!E33&lt;10,"   ",IF(Sujet!E33&lt;100,"  "," "))</f>
        <v xml:space="preserve">  </v>
      </c>
      <c r="M41" s="83" t="str">
        <f ca="1">REPLACE(TEXT(Sujet!E33,"0,0000000"),SEARCH(",",TEXT(Sujet!E33,"0,0000000"),1),1,".")</f>
        <v>25.9054028</v>
      </c>
    </row>
    <row r="42" spans="1:13" s="80" customFormat="1" x14ac:dyDescent="0.3">
      <c r="A42" s="80" t="s">
        <v>98</v>
      </c>
      <c r="B42" s="69" t="str">
        <f t="shared" si="0"/>
        <v xml:space="preserve">  </v>
      </c>
      <c r="C42" s="80" t="s">
        <v>55</v>
      </c>
      <c r="D42" s="70" t="str">
        <f t="shared" si="1"/>
        <v xml:space="preserve">           </v>
      </c>
      <c r="E42" s="80" t="str">
        <f>Sujet!B34</f>
        <v>Final</v>
      </c>
      <c r="F42" s="71" t="str">
        <f t="shared" si="2"/>
        <v xml:space="preserve">             </v>
      </c>
      <c r="G42" s="82" t="s">
        <v>54</v>
      </c>
      <c r="H42" s="72" t="str">
        <f ca="1">IF(Sujet!C34&lt;10,"   ",IF(Sujet!C34&lt;100,"  "," "))</f>
        <v xml:space="preserve"> </v>
      </c>
      <c r="I42" s="83" t="str">
        <f ca="1">REPLACE(TEXT(Sujet!C34,"0,0000000"),SEARCH(",",TEXT(Sujet!C34,"0,0000000"),1),1,".")</f>
        <v>163.7813396</v>
      </c>
      <c r="J42" s="72" t="str">
        <f t="shared" si="3"/>
        <v xml:space="preserve">  </v>
      </c>
      <c r="K42" s="83" t="str">
        <f>REPLACE(TEXT(Sujet!D34,"0,0000000"),SEARCH(",",TEXT(Sujet!D34,"0,0000000"),1),1,".")</f>
        <v>300.0000000</v>
      </c>
      <c r="L42" s="79" t="str">
        <f ca="1">IF(Sujet!E34&lt;10,"   ",IF(Sujet!E34&lt;100,"  "," "))</f>
        <v xml:space="preserve">  </v>
      </c>
      <c r="M42" s="83" t="str">
        <f ca="1">REPLACE(TEXT(Sujet!E34,"0,0000000"),SEARCH(",",TEXT(Sujet!E34,"0,0000000"),1),1,".")</f>
        <v>25.9056940</v>
      </c>
    </row>
    <row r="43" spans="1:13" s="74" customFormat="1" x14ac:dyDescent="0.3">
      <c r="A43" s="74" t="s">
        <v>99</v>
      </c>
      <c r="B43" s="69" t="str">
        <f t="shared" si="0"/>
        <v xml:space="preserve">  </v>
      </c>
      <c r="C43" s="74" t="s">
        <v>27</v>
      </c>
      <c r="D43" s="70" t="str">
        <f t="shared" si="1"/>
        <v xml:space="preserve">          </v>
      </c>
      <c r="E43" s="74" t="str">
        <f>Sujet!A35</f>
        <v>Final</v>
      </c>
      <c r="F43" s="71" t="str">
        <f t="shared" si="2"/>
        <v xml:space="preserve">             </v>
      </c>
      <c r="G43" s="75" t="str">
        <f>G30</f>
        <v>1.000000</v>
      </c>
      <c r="H43" s="72" t="str">
        <f>"   "</f>
        <v xml:space="preserve">   </v>
      </c>
      <c r="I43" s="76" t="s">
        <v>52</v>
      </c>
      <c r="J43" s="72" t="str">
        <f t="shared" si="3"/>
        <v xml:space="preserve">  </v>
      </c>
      <c r="K43" s="75"/>
      <c r="M43" s="75"/>
    </row>
    <row r="44" spans="1:13" s="77" customFormat="1" x14ac:dyDescent="0.3">
      <c r="A44" s="77" t="s">
        <v>100</v>
      </c>
      <c r="B44" s="69" t="str">
        <f t="shared" si="0"/>
        <v xml:space="preserve">  </v>
      </c>
      <c r="C44" s="77" t="s">
        <v>53</v>
      </c>
      <c r="D44" s="70" t="str">
        <f t="shared" si="1"/>
        <v xml:space="preserve">        </v>
      </c>
      <c r="E44" s="77">
        <f>Sujet!B35</f>
        <v>1001</v>
      </c>
      <c r="F44" s="71" t="str">
        <f t="shared" si="2"/>
        <v xml:space="preserve">              </v>
      </c>
      <c r="G44" s="78" t="s">
        <v>54</v>
      </c>
      <c r="H44" s="72" t="str">
        <f ca="1">IF(Sujet!C35&lt;10,"   ",IF(Sujet!C35&lt;100,"  "," "))</f>
        <v xml:space="preserve"> </v>
      </c>
      <c r="I44" s="79" t="str">
        <f ca="1">REPLACE(TEXT(Sujet!C35,"0,0000000"),SEARCH(",",TEXT(Sujet!C35,"0,0000000"),1),1,".")</f>
        <v>121.1732798</v>
      </c>
      <c r="J44" s="72" t="str">
        <f t="shared" si="3"/>
        <v xml:space="preserve">  </v>
      </c>
      <c r="K44" s="79" t="str">
        <f>REPLACE(TEXT(Sujet!D35,"0,0000000"),SEARCH(",",TEXT(Sujet!D35,"0,0000000"),1),1,".")</f>
        <v>100.0000000</v>
      </c>
      <c r="L44" s="79" t="str">
        <f ca="1">IF(Sujet!E35&lt;10,"   ",IF(Sujet!E35&lt;100,"  "," "))</f>
        <v xml:space="preserve"> </v>
      </c>
      <c r="M44" s="79" t="str">
        <f ca="1">REPLACE(TEXT(Sujet!E35,"0,0000000"),SEARCH(",",TEXT(Sujet!E35,"0,0000000"),1),1,".")</f>
        <v>131.5472620</v>
      </c>
    </row>
    <row r="45" spans="1:13" s="77" customFormat="1" x14ac:dyDescent="0.3">
      <c r="A45" s="77" t="s">
        <v>101</v>
      </c>
      <c r="B45" s="69" t="str">
        <f t="shared" si="0"/>
        <v xml:space="preserve">  </v>
      </c>
      <c r="C45" s="77" t="s">
        <v>53</v>
      </c>
      <c r="D45" s="70" t="str">
        <f t="shared" si="1"/>
        <v xml:space="preserve">        </v>
      </c>
      <c r="E45" s="77">
        <f>Sujet!B36</f>
        <v>1001</v>
      </c>
      <c r="F45" s="71" t="str">
        <f t="shared" si="2"/>
        <v xml:space="preserve">              </v>
      </c>
      <c r="G45" s="78" t="s">
        <v>54</v>
      </c>
      <c r="H45" s="72" t="str">
        <f ca="1">IF(Sujet!C36&lt;10,"   ",IF(Sujet!C36&lt;100,"  "," "))</f>
        <v xml:space="preserve"> </v>
      </c>
      <c r="I45" s="79" t="str">
        <f ca="1">REPLACE(TEXT(Sujet!C36,"0,0000000"),SEARCH(",",TEXT(Sujet!C36,"0,0000000"),1),1,".")</f>
        <v>321.1749158</v>
      </c>
      <c r="J45" s="72" t="str">
        <f t="shared" si="3"/>
        <v xml:space="preserve">  </v>
      </c>
      <c r="K45" s="79" t="str">
        <f>REPLACE(TEXT(Sujet!D36,"0,0000000"),SEARCH(",",TEXT(Sujet!D36,"0,0000000"),1),1,".")</f>
        <v>300.0000000</v>
      </c>
      <c r="L45" s="79" t="str">
        <f ca="1">IF(Sujet!E36&lt;10,"   ",IF(Sujet!E36&lt;100,"  "," "))</f>
        <v xml:space="preserve"> </v>
      </c>
      <c r="M45" s="79" t="str">
        <f ca="1">REPLACE(TEXT(Sujet!E36,"0,0000000"),SEARCH(",",TEXT(Sujet!E36,"0,0000000"),1),1,".")</f>
        <v>131.5448495</v>
      </c>
    </row>
    <row r="46" spans="1:13" s="77" customFormat="1" x14ac:dyDescent="0.3">
      <c r="A46" s="77" t="s">
        <v>102</v>
      </c>
      <c r="B46" s="69" t="str">
        <f t="shared" si="0"/>
        <v xml:space="preserve">  </v>
      </c>
      <c r="C46" s="77" t="s">
        <v>53</v>
      </c>
      <c r="D46" s="70" t="str">
        <f t="shared" si="1"/>
        <v xml:space="preserve">        </v>
      </c>
      <c r="E46" s="77" t="str">
        <f>Sujet!B37</f>
        <v>Fiducial</v>
      </c>
      <c r="F46" s="71" t="str">
        <f t="shared" si="2"/>
        <v xml:space="preserve">          </v>
      </c>
      <c r="G46" s="78" t="s">
        <v>54</v>
      </c>
      <c r="H46" s="72" t="str">
        <f ca="1">IF(Sujet!C37&lt;10,"   ",IF(Sujet!C37&lt;100,"  "," "))</f>
        <v xml:space="preserve"> </v>
      </c>
      <c r="I46" s="79" t="str">
        <f ca="1">REPLACE(TEXT(Sujet!C37,"0,0000000"),SEARCH(",",TEXT(Sujet!C37,"0,0000000"),1),1,".")</f>
        <v>193.8489707</v>
      </c>
      <c r="J46" s="72" t="str">
        <f t="shared" si="3"/>
        <v xml:space="preserve">  </v>
      </c>
      <c r="K46" s="79" t="str">
        <f>REPLACE(TEXT(Sujet!D37,"0,0000000"),SEARCH(",",TEXT(Sujet!D37,"0,0000000"),1),1,".")</f>
        <v>100.0000000</v>
      </c>
      <c r="L46" s="79" t="str">
        <f ca="1">IF(Sujet!E37&lt;10,"   ",IF(Sujet!E37&lt;100,"  "," "))</f>
        <v xml:space="preserve"> </v>
      </c>
      <c r="M46" s="79" t="str">
        <f ca="1">REPLACE(TEXT(Sujet!E37,"0,0000000"),SEARCH(",",TEXT(Sujet!E37,"0,0000000"),1),1,".")</f>
        <v>294.6062558</v>
      </c>
    </row>
    <row r="47" spans="1:13" s="77" customFormat="1" x14ac:dyDescent="0.3">
      <c r="A47" s="77" t="s">
        <v>103</v>
      </c>
      <c r="B47" s="69" t="str">
        <f t="shared" si="0"/>
        <v xml:space="preserve">  </v>
      </c>
      <c r="C47" s="77" t="s">
        <v>53</v>
      </c>
      <c r="D47" s="70" t="str">
        <f t="shared" si="1"/>
        <v xml:space="preserve">        </v>
      </c>
      <c r="E47" s="77" t="str">
        <f>Sujet!B38</f>
        <v>Fiducial</v>
      </c>
      <c r="F47" s="71" t="str">
        <f t="shared" si="2"/>
        <v xml:space="preserve">          </v>
      </c>
      <c r="G47" s="78" t="s">
        <v>54</v>
      </c>
      <c r="H47" s="72" t="str">
        <f ca="1">IF(Sujet!C38&lt;10,"   ",IF(Sujet!C38&lt;100,"  "," "))</f>
        <v xml:space="preserve"> </v>
      </c>
      <c r="I47" s="79" t="str">
        <f ca="1">REPLACE(TEXT(Sujet!C38,"0,0000000"),SEARCH(",",TEXT(Sujet!C38,"0,0000000"),1),1,".")</f>
        <v>393.8483135</v>
      </c>
      <c r="J47" s="72" t="str">
        <f t="shared" si="3"/>
        <v xml:space="preserve">  </v>
      </c>
      <c r="K47" s="79" t="str">
        <f>REPLACE(TEXT(Sujet!D38,"0,0000000"),SEARCH(",",TEXT(Sujet!D38,"0,0000000"),1),1,".")</f>
        <v>300.0000000</v>
      </c>
      <c r="L47" s="79" t="str">
        <f ca="1">IF(Sujet!E38&lt;10,"   ",IF(Sujet!E38&lt;100,"  "," "))</f>
        <v xml:space="preserve"> </v>
      </c>
      <c r="M47" s="79" t="str">
        <f ca="1">REPLACE(TEXT(Sujet!E38,"0,0000000"),SEARCH(",",TEXT(Sujet!E38,"0,0000000"),1),1,".")</f>
        <v>294.6016520</v>
      </c>
    </row>
    <row r="48" spans="1:13" s="77" customFormat="1" x14ac:dyDescent="0.3">
      <c r="A48" s="77" t="s">
        <v>104</v>
      </c>
      <c r="B48" s="69" t="str">
        <f t="shared" si="0"/>
        <v xml:space="preserve">  </v>
      </c>
      <c r="C48" s="77" t="s">
        <v>53</v>
      </c>
      <c r="D48" s="70" t="str">
        <f t="shared" si="1"/>
        <v xml:space="preserve">        </v>
      </c>
      <c r="E48" s="77" t="str">
        <f>Sujet!B39</f>
        <v>Rivoire&amp;carré</v>
      </c>
      <c r="F48" s="71" t="str">
        <f t="shared" si="2"/>
        <v xml:space="preserve">     </v>
      </c>
      <c r="G48" s="78" t="s">
        <v>54</v>
      </c>
      <c r="H48" s="72" t="str">
        <f ca="1">IF(Sujet!C39&lt;10,"   ",IF(Sujet!C39&lt;100,"  "," "))</f>
        <v xml:space="preserve"> </v>
      </c>
      <c r="I48" s="79" t="str">
        <f ca="1">REPLACE(TEXT(Sujet!C39,"0,0000000"),SEARCH(",",TEXT(Sujet!C39,"0,0000000"),1),1,".")</f>
        <v>294.3915365</v>
      </c>
      <c r="J48" s="72" t="str">
        <f t="shared" si="3"/>
        <v xml:space="preserve">  </v>
      </c>
      <c r="K48" s="79" t="str">
        <f>REPLACE(TEXT(Sujet!D39,"0,0000000"),SEARCH(",",TEXT(Sujet!D39,"0,0000000"),1),1,".")</f>
        <v>100.0000000</v>
      </c>
      <c r="L48" s="79" t="str">
        <f ca="1">IF(Sujet!E39&lt;10,"   ",IF(Sujet!E39&lt;100,"  "," "))</f>
        <v xml:space="preserve"> </v>
      </c>
      <c r="M48" s="79" t="str">
        <f ca="1">REPLACE(TEXT(Sujet!E39,"0,0000000"),SEARCH(",",TEXT(Sujet!E39,"0,0000000"),1),1,".")</f>
        <v>220.5737480</v>
      </c>
    </row>
    <row r="49" spans="1:13" s="77" customFormat="1" x14ac:dyDescent="0.3">
      <c r="A49" s="77" t="s">
        <v>105</v>
      </c>
      <c r="B49" s="69" t="str">
        <f t="shared" si="0"/>
        <v xml:space="preserve">  </v>
      </c>
      <c r="C49" s="77" t="s">
        <v>53</v>
      </c>
      <c r="D49" s="70" t="str">
        <f t="shared" si="1"/>
        <v xml:space="preserve">        </v>
      </c>
      <c r="E49" s="77" t="str">
        <f>Sujet!B40</f>
        <v>Rivoire&amp;carré</v>
      </c>
      <c r="F49" s="71" t="str">
        <f t="shared" si="2"/>
        <v xml:space="preserve">     </v>
      </c>
      <c r="G49" s="78" t="s">
        <v>54</v>
      </c>
      <c r="H49" s="72" t="str">
        <f ca="1">IF(Sujet!C40&lt;10,"   ",IF(Sujet!C40&lt;100,"  "," "))</f>
        <v xml:space="preserve">  </v>
      </c>
      <c r="I49" s="79" t="str">
        <f ca="1">REPLACE(TEXT(Sujet!C40,"0,0000000"),SEARCH(",",TEXT(Sujet!C40,"0,0000000"),1),1,".")</f>
        <v>94.3918789</v>
      </c>
      <c r="J49" s="72" t="str">
        <f t="shared" si="3"/>
        <v xml:space="preserve">  </v>
      </c>
      <c r="K49" s="79" t="str">
        <f>REPLACE(TEXT(Sujet!D40,"0,0000000"),SEARCH(",",TEXT(Sujet!D40,"0,0000000"),1),1,".")</f>
        <v>300.0000000</v>
      </c>
      <c r="L49" s="79" t="str">
        <f ca="1">IF(Sujet!E40&lt;10,"   ",IF(Sujet!E40&lt;100,"  "," "))</f>
        <v xml:space="preserve"> </v>
      </c>
      <c r="M49" s="79" t="str">
        <f ca="1">REPLACE(TEXT(Sujet!E40,"0,0000000"),SEARCH(",",TEXT(Sujet!E40,"0,0000000"),1),1,".")</f>
        <v>220.5735980</v>
      </c>
    </row>
    <row r="50" spans="1:13" s="77" customFormat="1" x14ac:dyDescent="0.3">
      <c r="A50" s="77" t="s">
        <v>106</v>
      </c>
      <c r="B50" s="69" t="str">
        <f t="shared" si="0"/>
        <v xml:space="preserve">  </v>
      </c>
      <c r="C50" s="77" t="s">
        <v>53</v>
      </c>
      <c r="D50" s="70" t="str">
        <f t="shared" si="1"/>
        <v xml:space="preserve">        </v>
      </c>
      <c r="E50" s="77" t="str">
        <f>Sujet!B41</f>
        <v>Plein_ciel</v>
      </c>
      <c r="F50" s="71" t="str">
        <f t="shared" si="2"/>
        <v xml:space="preserve">        </v>
      </c>
      <c r="G50" s="78" t="s">
        <v>54</v>
      </c>
      <c r="H50" s="72" t="str">
        <f ca="1">IF(Sujet!C41&lt;10,"   ",IF(Sujet!C41&lt;100,"  "," "))</f>
        <v xml:space="preserve"> </v>
      </c>
      <c r="I50" s="79" t="str">
        <f ca="1">REPLACE(TEXT(Sujet!C41,"0,0000000"),SEARCH(",",TEXT(Sujet!C41,"0,0000000"),1),1,".")</f>
        <v>157.2819490</v>
      </c>
      <c r="J50" s="72" t="str">
        <f t="shared" si="3"/>
        <v xml:space="preserve">  </v>
      </c>
      <c r="K50" s="79" t="str">
        <f>REPLACE(TEXT(Sujet!D41,"0,0000000"),SEARCH(",",TEXT(Sujet!D41,"0,0000000"),1),1,".")</f>
        <v>100.0000000</v>
      </c>
      <c r="L50" s="79" t="str">
        <f ca="1">IF(Sujet!E41&lt;10,"   ",IF(Sujet!E41&lt;100,"  "," "))</f>
        <v xml:space="preserve"> </v>
      </c>
      <c r="M50" s="79" t="str">
        <f ca="1">REPLACE(TEXT(Sujet!E41,"0,0000000"),SEARCH(",",TEXT(Sujet!E41,"0,0000000"),1),1,".")</f>
        <v>211.4754635</v>
      </c>
    </row>
    <row r="51" spans="1:13" s="77" customFormat="1" x14ac:dyDescent="0.3">
      <c r="A51" s="77" t="s">
        <v>107</v>
      </c>
      <c r="B51" s="69" t="str">
        <f t="shared" si="0"/>
        <v xml:space="preserve">  </v>
      </c>
      <c r="C51" s="77" t="s">
        <v>53</v>
      </c>
      <c r="D51" s="70" t="str">
        <f t="shared" si="1"/>
        <v xml:space="preserve">        </v>
      </c>
      <c r="E51" s="77" t="str">
        <f>Sujet!B42</f>
        <v>Plein_ciel</v>
      </c>
      <c r="F51" s="71" t="str">
        <f t="shared" si="2"/>
        <v xml:space="preserve">        </v>
      </c>
      <c r="G51" s="78" t="s">
        <v>54</v>
      </c>
      <c r="H51" s="72" t="str">
        <f ca="1">IF(Sujet!C42&lt;10,"   ",IF(Sujet!C42&lt;100,"  "," "))</f>
        <v xml:space="preserve"> </v>
      </c>
      <c r="I51" s="79" t="str">
        <f ca="1">REPLACE(TEXT(Sujet!C42,"0,0000000"),SEARCH(",",TEXT(Sujet!C42,"0,0000000"),1),1,".")</f>
        <v>357.2831124</v>
      </c>
      <c r="J51" s="72" t="str">
        <f t="shared" si="3"/>
        <v xml:space="preserve">  </v>
      </c>
      <c r="K51" s="79" t="str">
        <f>REPLACE(TEXT(Sujet!D42,"0,0000000"),SEARCH(",",TEXT(Sujet!D42,"0,0000000"),1),1,".")</f>
        <v>300.0000000</v>
      </c>
      <c r="L51" s="79" t="str">
        <f ca="1">IF(Sujet!E42&lt;10,"   ",IF(Sujet!E42&lt;100,"  "," "))</f>
        <v xml:space="preserve"> </v>
      </c>
      <c r="M51" s="79" t="str">
        <f ca="1">REPLACE(TEXT(Sujet!E42,"0,0000000"),SEARCH(",",TEXT(Sujet!E42,"0,0000000"),1),1,".")</f>
        <v>211.4720672</v>
      </c>
    </row>
    <row r="52" spans="1:13" s="77" customFormat="1" x14ac:dyDescent="0.3">
      <c r="A52" s="77" t="s">
        <v>108</v>
      </c>
      <c r="B52" s="69" t="str">
        <f t="shared" si="0"/>
        <v xml:space="preserve">  </v>
      </c>
      <c r="C52" s="77" t="s">
        <v>53</v>
      </c>
      <c r="D52" s="70" t="str">
        <f t="shared" si="1"/>
        <v xml:space="preserve">        </v>
      </c>
      <c r="E52" s="77">
        <f>Sujet!B43</f>
        <v>550</v>
      </c>
      <c r="F52" s="71" t="str">
        <f t="shared" si="2"/>
        <v xml:space="preserve">               </v>
      </c>
      <c r="G52" s="78" t="s">
        <v>54</v>
      </c>
      <c r="H52" s="72" t="str">
        <f ca="1">IF(Sujet!C43&lt;10,"   ",IF(Sujet!C43&lt;100,"  "," "))</f>
        <v xml:space="preserve"> </v>
      </c>
      <c r="I52" s="79" t="str">
        <f ca="1">REPLACE(TEXT(Sujet!C43,"0,0000000"),SEARCH(",",TEXT(Sujet!C43,"0,0000000"),1),1,".")</f>
        <v>207.6925765</v>
      </c>
      <c r="J52" s="72" t="str">
        <f t="shared" si="3"/>
        <v xml:space="preserve">  </v>
      </c>
      <c r="K52" s="79" t="str">
        <f>REPLACE(TEXT(Sujet!D43,"0,0000000"),SEARCH(",",TEXT(Sujet!D43,"0,0000000"),1),1,".")</f>
        <v>100.0000000</v>
      </c>
      <c r="L52" s="79" t="str">
        <f ca="1">IF(Sujet!E43&lt;10,"   ",IF(Sujet!E43&lt;100,"  "," "))</f>
        <v xml:space="preserve"> </v>
      </c>
      <c r="M52" s="79" t="str">
        <f ca="1">REPLACE(TEXT(Sujet!E43,"0,0000000"),SEARCH(",",TEXT(Sujet!E43,"0,0000000"),1),1,".")</f>
        <v>155.8325634</v>
      </c>
    </row>
    <row r="53" spans="1:13" s="77" customFormat="1" x14ac:dyDescent="0.3">
      <c r="A53" s="77" t="s">
        <v>109</v>
      </c>
      <c r="B53" s="69" t="str">
        <f t="shared" si="0"/>
        <v xml:space="preserve">  </v>
      </c>
      <c r="C53" s="77" t="s">
        <v>53</v>
      </c>
      <c r="D53" s="70" t="str">
        <f t="shared" si="1"/>
        <v xml:space="preserve">        </v>
      </c>
      <c r="E53" s="77">
        <f>Sujet!B44</f>
        <v>550</v>
      </c>
      <c r="F53" s="71" t="str">
        <f t="shared" si="2"/>
        <v xml:space="preserve">               </v>
      </c>
      <c r="G53" s="78" t="s">
        <v>54</v>
      </c>
      <c r="H53" s="72" t="str">
        <f ca="1">IF(Sujet!C44&lt;10,"   ",IF(Sujet!C44&lt;100,"  "," "))</f>
        <v xml:space="preserve">   </v>
      </c>
      <c r="I53" s="79" t="str">
        <f ca="1">REPLACE(TEXT(Sujet!C44,"0,0000000"),SEARCH(",",TEXT(Sujet!C44,"0,0000000"),1),1,".")</f>
        <v>7.6921817</v>
      </c>
      <c r="J53" s="72" t="str">
        <f t="shared" si="3"/>
        <v xml:space="preserve">  </v>
      </c>
      <c r="K53" s="79" t="str">
        <f>REPLACE(TEXT(Sujet!D44,"0,0000000"),SEARCH(",",TEXT(Sujet!D44,"0,0000000"),1),1,".")</f>
        <v>300.0000000</v>
      </c>
      <c r="L53" s="79" t="str">
        <f ca="1">IF(Sujet!E44&lt;10,"   ",IF(Sujet!E44&lt;100,"  "," "))</f>
        <v xml:space="preserve"> </v>
      </c>
      <c r="M53" s="79" t="str">
        <f ca="1">REPLACE(TEXT(Sujet!E44,"0,0000000"),SEARCH(",",TEXT(Sujet!E44,"0,0000000"),1),1,".")</f>
        <v>155.8376691</v>
      </c>
    </row>
    <row r="54" spans="1:13" s="80" customFormat="1" x14ac:dyDescent="0.3">
      <c r="A54" s="80" t="s">
        <v>110</v>
      </c>
      <c r="B54" s="69" t="str">
        <f t="shared" si="0"/>
        <v xml:space="preserve">  </v>
      </c>
      <c r="C54" s="80" t="s">
        <v>55</v>
      </c>
      <c r="D54" s="70" t="str">
        <f t="shared" si="1"/>
        <v xml:space="preserve">           </v>
      </c>
      <c r="E54" s="80" t="str">
        <f>Sujet!B45</f>
        <v>Point_5</v>
      </c>
      <c r="F54" s="71" t="str">
        <f t="shared" si="2"/>
        <v xml:space="preserve">           </v>
      </c>
      <c r="G54" s="82" t="s">
        <v>54</v>
      </c>
      <c r="H54" s="72" t="str">
        <f ca="1">IF(Sujet!C45&lt;10,"   ",IF(Sujet!C45&lt;100,"  "," "))</f>
        <v xml:space="preserve"> </v>
      </c>
      <c r="I54" s="83" t="str">
        <f ca="1">REPLACE(TEXT(Sujet!C45,"0,0000000"),SEARCH(",",TEXT(Sujet!C45,"0,0000000"),1),1,".")</f>
        <v>146.3140007</v>
      </c>
      <c r="J54" s="72" t="str">
        <f t="shared" si="3"/>
        <v xml:space="preserve">  </v>
      </c>
      <c r="K54" s="83" t="str">
        <f>REPLACE(TEXT(Sujet!D45,"0,0000000"),SEARCH(",",TEXT(Sujet!D45,"0,0000000"),1),1,".")</f>
        <v>100.0000000</v>
      </c>
      <c r="L54" s="79" t="str">
        <f ca="1">IF(Sujet!E45&lt;10,"   ",IF(Sujet!E45&lt;100,"  "," "))</f>
        <v xml:space="preserve">  </v>
      </c>
      <c r="M54" s="83" t="str">
        <f ca="1">REPLACE(TEXT(Sujet!E45,"0,0000000"),SEARCH(",",TEXT(Sujet!E45,"0,0000000"),1),1,".")</f>
        <v>25.9091432</v>
      </c>
    </row>
    <row r="55" spans="1:13" s="80" customFormat="1" x14ac:dyDescent="0.3">
      <c r="A55" s="80" t="s">
        <v>111</v>
      </c>
      <c r="B55" s="69" t="str">
        <f t="shared" si="0"/>
        <v xml:space="preserve">  </v>
      </c>
      <c r="C55" s="80" t="s">
        <v>55</v>
      </c>
      <c r="D55" s="70" t="str">
        <f t="shared" si="1"/>
        <v xml:space="preserve">           </v>
      </c>
      <c r="E55" s="80" t="str">
        <f>Sujet!B46</f>
        <v>Point_5</v>
      </c>
      <c r="F55" s="71" t="str">
        <f t="shared" si="2"/>
        <v xml:space="preserve">           </v>
      </c>
      <c r="G55" s="82" t="s">
        <v>54</v>
      </c>
      <c r="H55" s="72" t="str">
        <f ca="1">IF(Sujet!C46&lt;10,"   ",IF(Sujet!C46&lt;100,"  "," "))</f>
        <v xml:space="preserve"> </v>
      </c>
      <c r="I55" s="83" t="str">
        <f ca="1">REPLACE(TEXT(Sujet!C46,"0,0000000"),SEARCH(",",TEXT(Sujet!C46,"0,0000000"),1),1,".")</f>
        <v>346.3152565</v>
      </c>
      <c r="J55" s="72" t="str">
        <f t="shared" si="3"/>
        <v xml:space="preserve">  </v>
      </c>
      <c r="K55" s="83" t="str">
        <f>REPLACE(TEXT(Sujet!D46,"0,0000000"),SEARCH(",",TEXT(Sujet!D46,"0,0000000"),1),1,".")</f>
        <v>300.0000000</v>
      </c>
      <c r="L55" s="79" t="str">
        <f ca="1">IF(Sujet!E46&lt;10,"   ",IF(Sujet!E46&lt;100,"  "," "))</f>
        <v xml:space="preserve">  </v>
      </c>
      <c r="M55" s="83" t="str">
        <f ca="1">REPLACE(TEXT(Sujet!E46,"0,0000000"),SEARCH(",",TEXT(Sujet!E46,"0,0000000"),1),1,".")</f>
        <v>25.9095455</v>
      </c>
    </row>
    <row r="56" spans="1:13" s="70" customFormat="1" x14ac:dyDescent="0.3">
      <c r="A56" s="70" t="s">
        <v>120</v>
      </c>
      <c r="B56" s="69" t="str">
        <f t="shared" si="0"/>
        <v xml:space="preserve">  </v>
      </c>
      <c r="C56" s="70" t="s">
        <v>0</v>
      </c>
      <c r="D56" s="70" t="str">
        <f>IF(17-LEN(C56)=12,"            ",IF(17-LEN(C56)=10,"          ",IF(17-LEN(C56)=11,"           ",IF(17-LEN(C56)=8,"        ","PB"))))</f>
        <v xml:space="preserve">            </v>
      </c>
      <c r="E56" s="84">
        <f>Sujet!A52</f>
        <v>511</v>
      </c>
      <c r="F56" s="71" t="str">
        <f>IF(18-LEN(E56)=16,"               ",
IF(18-LEN(E56)=15,"              ",
IF(18-LEN(E56)=14,"             ",
IF(18-LEN(E56)=13,"            ",
IF(18-LEN(E56)=12,"           ",
IF(18-LEN(E56)=11,"          ",
IF(18-LEN(E56)=10,"         ",
IF(18-LEN(E56)=9,"        ",
IF(18-LEN(E56)=8,"       ",
IF(18-LEN(E56)=7,"      ",
IF(18-LEN(E56)=6,"     ",
IF(18-LEN(E56)=5,"    ",
IF(18-LEN(E56)=4,"   ",
IF(18-LEN(E56)=3,"  ",
IF(18-LEN(E56)=2," ",
IF(18-LEN(E56)=1,"",""))))))))))))))))</f>
        <v xml:space="preserve">              </v>
      </c>
      <c r="G56" s="72">
        <v>1</v>
      </c>
      <c r="H56" s="72" t="str">
        <f>" "</f>
        <v xml:space="preserve"> </v>
      </c>
      <c r="I56" s="72" t="str">
        <f>REPLACE(TEXT(Sujet!B52,"0,000000"),SEARCH(",",TEXT(Sujet!B52,"0,000000"),1),1,".")</f>
        <v>1897911.853000</v>
      </c>
      <c r="J56" s="72" t="str">
        <f>" "</f>
        <v xml:space="preserve"> </v>
      </c>
      <c r="K56" s="72" t="str">
        <f>REPLACE(TEXT(Sujet!C52,"0,000000"),SEARCH(",",TEXT(Sujet!C52,"0,000000"),1),1,".")</f>
        <v>3123694.028000</v>
      </c>
      <c r="L56" s="72" t="str">
        <f>" "</f>
        <v xml:space="preserve"> </v>
      </c>
      <c r="M56" s="73" t="s">
        <v>50</v>
      </c>
    </row>
    <row r="57" spans="1:13" s="70" customFormat="1" x14ac:dyDescent="0.3">
      <c r="A57" s="70" t="s">
        <v>121</v>
      </c>
      <c r="B57" s="69" t="str">
        <f t="shared" si="0"/>
        <v xml:space="preserve">  </v>
      </c>
      <c r="C57" s="70" t="s">
        <v>0</v>
      </c>
      <c r="D57" s="70" t="str">
        <f>IF(17-LEN(C57)=12,"            ",IF(17-LEN(C57)=10,"          ",IF(17-LEN(C57)=11,"           ",IF(17-LEN(C57)=8,"        ","PB"))))</f>
        <v xml:space="preserve">            </v>
      </c>
      <c r="E57" s="84">
        <f>Sujet!A53</f>
        <v>1000</v>
      </c>
      <c r="F57" s="71" t="str">
        <f>IF(18-LEN(E57)=16,"               ",
IF(18-LEN(E57)=15,"              ",
IF(18-LEN(E57)=14,"             ",
IF(18-LEN(E57)=13,"            ",
IF(18-LEN(E57)=12,"           ",
IF(18-LEN(E57)=11,"          ",
IF(18-LEN(E57)=10,"         ",
IF(18-LEN(E57)=9,"        ",
IF(18-LEN(E57)=8,"       ",
IF(18-LEN(E57)=7,"      ",
IF(18-LEN(E57)=6,"     ",
IF(18-LEN(E57)=5,"    ",
IF(18-LEN(E57)=4,"   ",
IF(18-LEN(E57)=3,"  ",
IF(18-LEN(E57)=2," ",
IF(18-LEN(E57)=1,"",""))))))))))))))))</f>
        <v xml:space="preserve">             </v>
      </c>
      <c r="G57" s="72">
        <v>1</v>
      </c>
      <c r="H57" s="72" t="str">
        <f>" "</f>
        <v xml:space="preserve"> </v>
      </c>
      <c r="I57" s="72" t="str">
        <f>REPLACE(TEXT(Sujet!B53,"0,000000"),SEARCH(",",TEXT(Sujet!B53,"0,000000"),1),1,".")</f>
        <v>1898028.288000</v>
      </c>
      <c r="J57" s="72" t="str">
        <f>" "</f>
        <v xml:space="preserve"> </v>
      </c>
      <c r="K57" s="72" t="str">
        <f>REPLACE(TEXT(Sujet!C53,"0,000000"),SEARCH(",",TEXT(Sujet!C53,"0,000000"),1),1,".")</f>
        <v>3123681.127000</v>
      </c>
      <c r="L57" s="72" t="str">
        <f>" "</f>
        <v xml:space="preserve"> </v>
      </c>
      <c r="M57" s="73" t="s">
        <v>50</v>
      </c>
    </row>
    <row r="58" spans="1:13" s="70" customFormat="1" x14ac:dyDescent="0.3">
      <c r="A58" s="70" t="s">
        <v>122</v>
      </c>
      <c r="B58" s="69" t="str">
        <f t="shared" si="0"/>
        <v xml:space="preserve">  </v>
      </c>
      <c r="C58" s="70" t="s">
        <v>0</v>
      </c>
      <c r="D58" s="70" t="str">
        <f>IF(17-LEN(C58)=12,"            ",IF(17-LEN(C58)=10,"          ",IF(17-LEN(C58)=11,"           ",IF(17-LEN(C58)=8,"        ","PB"))))</f>
        <v xml:space="preserve">            </v>
      </c>
      <c r="E58" s="84" t="str">
        <f>Sujet!A54</f>
        <v>Plein_ciel</v>
      </c>
      <c r="F58" s="71" t="str">
        <f>IF(18-LEN(E58)=16,"               ",
IF(18-LEN(E58)=15,"              ",
IF(18-LEN(E58)=14,"             ",
IF(18-LEN(E58)=13,"            ",
IF(18-LEN(E58)=12,"           ",
IF(18-LEN(E58)=11,"          ",
IF(18-LEN(E58)=10,"         ",
IF(18-LEN(E58)=9,"        ",
IF(18-LEN(E58)=8,"       ",
IF(18-LEN(E58)=7,"      ",
IF(18-LEN(E58)=6,"     ",
IF(18-LEN(E58)=5,"    ",
IF(18-LEN(E58)=4,"   ",
IF(18-LEN(E58)=3,"  ",
IF(18-LEN(E58)=2," ",
IF(18-LEN(E58)=1,"",""))))))))))))))))</f>
        <v xml:space="preserve">       </v>
      </c>
      <c r="G58" s="72">
        <v>1</v>
      </c>
      <c r="H58" s="72" t="str">
        <f>" "</f>
        <v xml:space="preserve"> </v>
      </c>
      <c r="I58" s="72" t="str">
        <f>REPLACE(TEXT(Sujet!B54,"0,000000"),SEARCH(",",TEXT(Sujet!B54,"0,000000"),1),1,".")</f>
        <v>1897841.982000</v>
      </c>
      <c r="J58" s="72" t="str">
        <f>" "</f>
        <v xml:space="preserve"> </v>
      </c>
      <c r="K58" s="72" t="str">
        <f>REPLACE(TEXT(Sujet!C54,"0,000000"),SEARCH(",",TEXT(Sujet!C54,"0,000000"),1),1,".")</f>
        <v>3123644.582000</v>
      </c>
      <c r="L58" s="72" t="str">
        <f>" "</f>
        <v xml:space="preserve"> </v>
      </c>
      <c r="M58" s="73" t="s">
        <v>50</v>
      </c>
    </row>
    <row r="59" spans="1:13" s="70" customFormat="1" x14ac:dyDescent="0.3">
      <c r="A59" s="70" t="s">
        <v>123</v>
      </c>
      <c r="B59" s="69" t="str">
        <f t="shared" si="0"/>
        <v xml:space="preserve">  </v>
      </c>
      <c r="C59" s="70" t="s">
        <v>0</v>
      </c>
      <c r="D59" s="70" t="str">
        <f t="shared" ref="D59:D64" si="4">IF(17-LEN(C59)=12,"            ",IF(17-LEN(C59)=10,"          ",IF(17-LEN(C59)=11,"           ",IF(17-LEN(C59)=8,"        ","PB"))))</f>
        <v xml:space="preserve">            </v>
      </c>
      <c r="E59" s="84" t="str">
        <f>Sujet!A55</f>
        <v>Rivoire&amp;carré</v>
      </c>
      <c r="F59" s="71" t="str">
        <f t="shared" ref="F59:F64" si="5">IF(18-LEN(E59)=16,"               ",
IF(18-LEN(E59)=15,"              ",
IF(18-LEN(E59)=14,"             ",
IF(18-LEN(E59)=13,"            ",
IF(18-LEN(E59)=12,"           ",
IF(18-LEN(E59)=11,"          ",
IF(18-LEN(E59)=10,"         ",
IF(18-LEN(E59)=9,"        ",
IF(18-LEN(E59)=8,"       ",
IF(18-LEN(E59)=7,"      ",
IF(18-LEN(E59)=6,"     ",
IF(18-LEN(E59)=5,"    ",
IF(18-LEN(E59)=4,"   ",
IF(18-LEN(E59)=3,"  ",
IF(18-LEN(E59)=2," ",
IF(18-LEN(E59)=1,"",""))))))))))))))))</f>
        <v xml:space="preserve">    </v>
      </c>
      <c r="G59" s="72">
        <v>1</v>
      </c>
      <c r="H59" s="72" t="str">
        <f t="shared" ref="H59:H64" si="6">" "</f>
        <v xml:space="preserve"> </v>
      </c>
      <c r="I59" s="72" t="str">
        <f>REPLACE(TEXT(Sujet!B55,"0,000000"),SEARCH(",",TEXT(Sujet!B55,"0,000000"),1),1,".")</f>
        <v>1898219.650000</v>
      </c>
      <c r="J59" s="72" t="str">
        <f t="shared" ref="J59:J64" si="7">" "</f>
        <v xml:space="preserve"> </v>
      </c>
      <c r="K59" s="72" t="str">
        <f>REPLACE(TEXT(Sujet!C55,"0,000000"),SEARCH(",",TEXT(Sujet!C55,"0,000000"),1),1,".")</f>
        <v>3123690.344000</v>
      </c>
      <c r="L59" s="72" t="str">
        <f t="shared" ref="L59:L64" si="8">" "</f>
        <v xml:space="preserve"> </v>
      </c>
      <c r="M59" s="73" t="s">
        <v>50</v>
      </c>
    </row>
    <row r="60" spans="1:13" s="70" customFormat="1" x14ac:dyDescent="0.3">
      <c r="A60" s="70" t="s">
        <v>124</v>
      </c>
      <c r="B60" s="69" t="str">
        <f t="shared" si="0"/>
        <v xml:space="preserve">  </v>
      </c>
      <c r="C60" s="70" t="s">
        <v>0</v>
      </c>
      <c r="D60" s="70" t="str">
        <f t="shared" si="4"/>
        <v xml:space="preserve">            </v>
      </c>
      <c r="E60" s="84" t="str">
        <f>Sujet!A56</f>
        <v>Fiducial</v>
      </c>
      <c r="F60" s="71" t="str">
        <f t="shared" si="5"/>
        <v xml:space="preserve">         </v>
      </c>
      <c r="G60" s="72">
        <v>1</v>
      </c>
      <c r="H60" s="72" t="str">
        <f t="shared" si="6"/>
        <v xml:space="preserve"> </v>
      </c>
      <c r="I60" s="72" t="str">
        <f>REPLACE(TEXT(Sujet!B56,"0,000000"),SEARCH(",",TEXT(Sujet!B56,"0,000000"),1),1,".")</f>
        <v>1897868.821000</v>
      </c>
      <c r="J60" s="72" t="str">
        <f t="shared" si="7"/>
        <v xml:space="preserve"> </v>
      </c>
      <c r="K60" s="72" t="str">
        <f>REPLACE(TEXT(Sujet!C56,"0,000000"),SEARCH(",",TEXT(Sujet!C56,"0,000000"),1),1,".")</f>
        <v>3123806.406000</v>
      </c>
      <c r="L60" s="72" t="str">
        <f t="shared" si="8"/>
        <v xml:space="preserve"> </v>
      </c>
      <c r="M60" s="73" t="s">
        <v>50</v>
      </c>
    </row>
    <row r="61" spans="1:13" s="70" customFormat="1" x14ac:dyDescent="0.3">
      <c r="A61" s="70" t="s">
        <v>125</v>
      </c>
      <c r="B61" s="69" t="str">
        <f t="shared" si="0"/>
        <v xml:space="preserve">  </v>
      </c>
      <c r="C61" s="70" t="s">
        <v>0</v>
      </c>
      <c r="D61" s="70" t="str">
        <f t="shared" si="4"/>
        <v xml:space="preserve">            </v>
      </c>
      <c r="E61" s="84">
        <f>Sujet!A57</f>
        <v>550</v>
      </c>
      <c r="F61" s="71" t="str">
        <f t="shared" si="5"/>
        <v xml:space="preserve">              </v>
      </c>
      <c r="G61" s="72">
        <v>1</v>
      </c>
      <c r="H61" s="72" t="str">
        <f t="shared" si="6"/>
        <v xml:space="preserve"> </v>
      </c>
      <c r="I61" s="72" t="str">
        <f>REPLACE(TEXT(Sujet!B57,"0,000000"),SEARCH(",",TEXT(Sujet!B57,"0,000000"),1),1,".")</f>
        <v>1897978.138000</v>
      </c>
      <c r="J61" s="72" t="str">
        <f t="shared" si="7"/>
        <v xml:space="preserve"> </v>
      </c>
      <c r="K61" s="72" t="str">
        <f>REPLACE(TEXT(Sujet!C57,"0,000000"),SEARCH(",",TEXT(Sujet!C57,"0,000000"),1),1,".")</f>
        <v>3123709.099000</v>
      </c>
      <c r="L61" s="72" t="str">
        <f t="shared" si="8"/>
        <v xml:space="preserve"> </v>
      </c>
      <c r="M61" s="73" t="s">
        <v>50</v>
      </c>
    </row>
    <row r="62" spans="1:13" s="70" customFormat="1" x14ac:dyDescent="0.3">
      <c r="A62" s="70" t="s">
        <v>126</v>
      </c>
      <c r="B62" s="69" t="str">
        <f t="shared" si="0"/>
        <v xml:space="preserve">  </v>
      </c>
      <c r="C62" s="70" t="s">
        <v>0</v>
      </c>
      <c r="D62" s="70" t="str">
        <f t="shared" si="4"/>
        <v xml:space="preserve">            </v>
      </c>
      <c r="E62" s="84" t="str">
        <f>CONCATENATE(Sujet!A59,"s")</f>
        <v>Point_1s</v>
      </c>
      <c r="F62" s="71" t="str">
        <f t="shared" si="5"/>
        <v xml:space="preserve">         </v>
      </c>
      <c r="G62" s="72">
        <v>1</v>
      </c>
      <c r="H62" s="72" t="str">
        <f t="shared" si="6"/>
        <v xml:space="preserve"> </v>
      </c>
      <c r="I62" s="72" t="str">
        <f ca="1">REPLACE(TEXT(Sujet!B59,"0,000000"),SEARCH(",",TEXT(Sujet!B59,"0,000000"),1),1,".")</f>
        <v>1897867.056129</v>
      </c>
      <c r="J62" s="72" t="str">
        <f t="shared" si="7"/>
        <v xml:space="preserve"> </v>
      </c>
      <c r="K62" s="72" t="str">
        <f ca="1">REPLACE(TEXT(Sujet!C59,"0,000000"),SEARCH(",",TEXT(Sujet!C59,"0,000000"),1),1,".")</f>
        <v>3123655.553635</v>
      </c>
      <c r="L62" s="72" t="str">
        <f t="shared" si="8"/>
        <v xml:space="preserve"> </v>
      </c>
      <c r="M62" s="73" t="s">
        <v>50</v>
      </c>
    </row>
    <row r="63" spans="1:13" x14ac:dyDescent="0.3">
      <c r="A63" s="70" t="s">
        <v>127</v>
      </c>
      <c r="B63" s="69" t="str">
        <f t="shared" si="0"/>
        <v xml:space="preserve">  </v>
      </c>
      <c r="C63" s="70" t="s">
        <v>0</v>
      </c>
      <c r="D63" s="70" t="str">
        <f t="shared" si="4"/>
        <v xml:space="preserve">            </v>
      </c>
      <c r="E63" s="84" t="str">
        <f>CONCATENATE(Sujet!A60,"s")</f>
        <v>Point_2s</v>
      </c>
      <c r="F63" s="71" t="str">
        <f t="shared" si="5"/>
        <v xml:space="preserve">         </v>
      </c>
      <c r="G63" s="72">
        <v>1</v>
      </c>
      <c r="H63" s="72" t="str">
        <f t="shared" si="6"/>
        <v xml:space="preserve"> </v>
      </c>
      <c r="I63" s="72" t="str">
        <f ca="1">REPLACE(TEXT(Sujet!B60,"0,000000"),SEARCH(",",TEXT(Sujet!B60,"0,000000"),1),1,".")</f>
        <v>1897913.232714</v>
      </c>
      <c r="J63" s="72" t="str">
        <f t="shared" si="7"/>
        <v xml:space="preserve"> </v>
      </c>
      <c r="K63" s="72" t="str">
        <f ca="1">REPLACE(TEXT(Sujet!C60,"0,000000"),SEARCH(",",TEXT(Sujet!C60,"0,000000"),1),1,".")</f>
        <v>3123641.300484</v>
      </c>
      <c r="L63" s="72" t="str">
        <f t="shared" si="8"/>
        <v xml:space="preserve"> </v>
      </c>
      <c r="M63" s="73" t="s">
        <v>50</v>
      </c>
    </row>
    <row r="64" spans="1:13" x14ac:dyDescent="0.3">
      <c r="A64" s="70" t="s">
        <v>128</v>
      </c>
      <c r="B64" s="69" t="str">
        <f t="shared" si="0"/>
        <v xml:space="preserve">  </v>
      </c>
      <c r="C64" s="70" t="s">
        <v>0</v>
      </c>
      <c r="D64" s="70" t="str">
        <f t="shared" si="4"/>
        <v xml:space="preserve">            </v>
      </c>
      <c r="E64" s="84" t="str">
        <f>CONCATENATE(Sujet!A61,"s")</f>
        <v>Point_3s</v>
      </c>
      <c r="F64" s="71" t="str">
        <f t="shared" si="5"/>
        <v xml:space="preserve">         </v>
      </c>
      <c r="G64" s="72">
        <v>1</v>
      </c>
      <c r="H64" s="72" t="str">
        <f t="shared" si="6"/>
        <v xml:space="preserve"> </v>
      </c>
      <c r="I64" s="72" t="str">
        <f>REPLACE(TEXT(Sujet!B61,"0,000000"),SEARCH(",",TEXT(Sujet!B61,"0,000000"),1),1,".")</f>
        <v>1897945.130000</v>
      </c>
      <c r="J64" s="72" t="str">
        <f t="shared" si="7"/>
        <v xml:space="preserve"> </v>
      </c>
      <c r="K64" s="72" t="str">
        <f>REPLACE(TEXT(Sujet!C61,"0,000000"),SEARCH(",",TEXT(Sujet!C61,"0,000000"),1),1,".")</f>
        <v>3123617.325000</v>
      </c>
      <c r="L64" s="72" t="str">
        <f t="shared" si="8"/>
        <v xml:space="preserve"> </v>
      </c>
      <c r="M64" s="73" t="s">
        <v>50</v>
      </c>
    </row>
    <row r="65" spans="1:13" x14ac:dyDescent="0.3">
      <c r="A65" s="70" t="s">
        <v>129</v>
      </c>
      <c r="B65" s="69" t="str">
        <f t="shared" si="0"/>
        <v xml:space="preserve">  </v>
      </c>
      <c r="C65" s="70" t="s">
        <v>0</v>
      </c>
      <c r="D65" s="70" t="str">
        <f>IF(17-LEN(C65)=12,"            ",IF(17-LEN(C65)=10,"          ",IF(17-LEN(C65)=11,"           ",IF(17-LEN(C65)=8,"        ","PB"))))</f>
        <v xml:space="preserve">            </v>
      </c>
      <c r="E65" s="84" t="str">
        <f>CONCATENATE(Sujet!A62,"s")</f>
        <v>Point_4s</v>
      </c>
      <c r="F65" s="71" t="str">
        <f>IF(18-LEN(E65)=16,"               ",
IF(18-LEN(E65)=15,"              ",
IF(18-LEN(E65)=14,"             ",
IF(18-LEN(E65)=13,"            ",
IF(18-LEN(E65)=12,"           ",
IF(18-LEN(E65)=11,"          ",
IF(18-LEN(E65)=10,"         ",
IF(18-LEN(E65)=9,"        ",
IF(18-LEN(E65)=8,"       ",
IF(18-LEN(E65)=7,"      ",
IF(18-LEN(E65)=6,"     ",
IF(18-LEN(E65)=5,"    ",
IF(18-LEN(E65)=4,"   ",
IF(18-LEN(E65)=3,"  ",
IF(18-LEN(E65)=2," ",
IF(18-LEN(E65)=1,"",""))))))))))))))))</f>
        <v xml:space="preserve">         </v>
      </c>
      <c r="G65" s="72">
        <v>1</v>
      </c>
      <c r="H65" s="72" t="str">
        <f>" "</f>
        <v xml:space="preserve"> </v>
      </c>
      <c r="I65" s="72" t="str">
        <f ca="1">REPLACE(TEXT(Sujet!B62,"0,000000"),SEARCH(",",TEXT(Sujet!B62,"0,000000"),1),1,".")</f>
        <v>1897969.319237</v>
      </c>
      <c r="J65" s="72" t="str">
        <f>" "</f>
        <v xml:space="preserve"> </v>
      </c>
      <c r="K65" s="72" t="str">
        <f ca="1">REPLACE(TEXT(Sujet!C62,"0,000000"),SEARCH(",",TEXT(Sujet!C62,"0,000000"),1),1,".")</f>
        <v>3123590.953730</v>
      </c>
      <c r="L65" s="72" t="str">
        <f>" "</f>
        <v xml:space="preserve"> </v>
      </c>
      <c r="M65" s="73" t="s">
        <v>50</v>
      </c>
    </row>
    <row r="66" spans="1:13" x14ac:dyDescent="0.3">
      <c r="A66" s="70" t="s">
        <v>130</v>
      </c>
      <c r="B66" s="69" t="str">
        <f t="shared" ref="B66" si="9">"  "</f>
        <v xml:space="preserve">  </v>
      </c>
      <c r="C66" s="70" t="s">
        <v>0</v>
      </c>
      <c r="D66" s="70" t="str">
        <f>IF(17-LEN(C66)=12,"            ",IF(17-LEN(C66)=10,"          ",IF(17-LEN(C66)=11,"           ",IF(17-LEN(C66)=8,"        ","PB"))))</f>
        <v xml:space="preserve">            </v>
      </c>
      <c r="E66" s="84" t="str">
        <f>CONCATENATE(Sujet!A63,"s")</f>
        <v>Point_5s</v>
      </c>
      <c r="F66" s="71" t="str">
        <f>IF(18-LEN(E66)=16,"               ",
IF(18-LEN(E66)=15,"              ",
IF(18-LEN(E66)=14,"             ",
IF(18-LEN(E66)=13,"            ",
IF(18-LEN(E66)=12,"           ",
IF(18-LEN(E66)=11,"          ",
IF(18-LEN(E66)=10,"         ",
IF(18-LEN(E66)=9,"        ",
IF(18-LEN(E66)=8,"       ",
IF(18-LEN(E66)=7,"      ",
IF(18-LEN(E66)=6,"     ",
IF(18-LEN(E66)=5,"    ",
IF(18-LEN(E66)=4,"   ",
IF(18-LEN(E66)=3,"  ",
IF(18-LEN(E66)=2," ",
IF(18-LEN(E66)=1,"",""))))))))))))))))</f>
        <v xml:space="preserve">         </v>
      </c>
      <c r="G66" s="72">
        <v>1</v>
      </c>
      <c r="H66" s="72" t="str">
        <f>" "</f>
        <v xml:space="preserve"> </v>
      </c>
      <c r="I66" s="72" t="str">
        <f ca="1">REPLACE(TEXT(Sujet!B63,"0,000000"),SEARCH(",",TEXT(Sujet!B63,"0,000000"),1),1,".")</f>
        <v>1898012.675753</v>
      </c>
      <c r="J66" s="72" t="str">
        <f>" "</f>
        <v xml:space="preserve"> </v>
      </c>
      <c r="K66" s="72" t="str">
        <f ca="1">REPLACE(TEXT(Sujet!C63,"0,000000"),SEARCH(",",TEXT(Sujet!C63,"0,000000"),1),1,".")</f>
        <v>3123570.680348</v>
      </c>
      <c r="L66" s="72" t="str">
        <f>" "</f>
        <v xml:space="preserve"> </v>
      </c>
      <c r="M66" s="73" t="s">
        <v>50</v>
      </c>
    </row>
  </sheetData>
  <phoneticPr fontId="5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C65D02-87CF-4626-BB37-8BA47B7A7FED}">
  <dimension ref="A1:H66"/>
  <sheetViews>
    <sheetView tabSelected="1" zoomScale="115" zoomScaleNormal="115" workbookViewId="0">
      <selection activeCell="G10" sqref="G10"/>
    </sheetView>
  </sheetViews>
  <sheetFormatPr baseColWidth="10" defaultRowHeight="14.4" x14ac:dyDescent="0.3"/>
  <cols>
    <col min="1" max="1" width="11.5546875" style="2"/>
    <col min="2" max="2" width="15.88671875" style="39" customWidth="1"/>
    <col min="3" max="3" width="15.33203125" style="2" bestFit="1" customWidth="1"/>
    <col min="4" max="5" width="14.33203125" style="2" customWidth="1"/>
    <col min="6" max="16384" width="11.5546875" style="2"/>
  </cols>
  <sheetData>
    <row r="1" spans="1:8" ht="18.600000000000001" thickBot="1" x14ac:dyDescent="0.35">
      <c r="A1" s="51" t="s">
        <v>43</v>
      </c>
      <c r="B1" s="52" t="str">
        <f ca="1">CONCATENATE(CHAR(INT(RAND()*26)+65),CHAR(INT(RAND()*26)+65),CHAR(INT(RAND()*26)+65),CHAR(INT(RAND()*26)+65))</f>
        <v>CFLN</v>
      </c>
      <c r="G1" s="2" t="s">
        <v>57</v>
      </c>
      <c r="H1" s="2" t="str">
        <f ca="1">B1</f>
        <v>CFLN</v>
      </c>
    </row>
    <row r="2" spans="1:8" ht="16.2" customHeight="1" thickBot="1" x14ac:dyDescent="0.35">
      <c r="A2" s="62" t="str">
        <f>Carnet!A1</f>
        <v>Station</v>
      </c>
      <c r="B2" s="37" t="s">
        <v>28</v>
      </c>
      <c r="C2" s="33" t="s">
        <v>18</v>
      </c>
      <c r="D2" s="33" t="s">
        <v>29</v>
      </c>
      <c r="E2" s="34" t="s">
        <v>30</v>
      </c>
      <c r="G2" s="2" t="str">
        <f ca="1">CONCATENATE('Proto Géobase'!A2,'Proto Géobase'!B2,'Proto Géobase'!C2,'Proto Géobase'!D2,'Proto Géobase'!E2,'Proto Géobase'!F2,'Proto Géobase'!G2,'Proto Géobase'!H2,'Proto Géobase'!I2,'Proto Géobase'!J2,'Proto Géobase'!K2,'Proto Géobase'!L2,'Proto Géobase'!M2,'Proto Géobase'!N2)</f>
        <v>000001  Commentaire                  CFLN</v>
      </c>
    </row>
    <row r="3" spans="1:8" ht="15.6" customHeight="1" x14ac:dyDescent="0.3">
      <c r="A3" s="85" t="str">
        <f>CHEM01!A2</f>
        <v>Départ</v>
      </c>
      <c r="B3" s="31">
        <f>CHEM01!B3</f>
        <v>511</v>
      </c>
      <c r="C3" s="47">
        <f ca="1">Carnet!C2+BRUIT!C2</f>
        <v>84.150536239431631</v>
      </c>
      <c r="D3" s="28">
        <f>Carnet!D2+BRUIT!D2</f>
        <v>100</v>
      </c>
      <c r="E3" s="43">
        <f ca="1">Carnet!E2+BRUIT!E2</f>
        <v>69.395309782778199</v>
      </c>
      <c r="G3" s="70" t="str">
        <f ca="1">CONCATENATE('Proto Géobase'!A3,'Proto Géobase'!B3,'Proto Géobase'!C3,'Proto Géobase'!D3,'Proto Géobase'!E3,'Proto Géobase'!F3,'Proto Géobase'!G3,'Proto Géobase'!H3,'Proto Géobase'!I3,'Proto Géobase'!J3,'Proto Géobase'!K3,'Proto Géobase'!L3,'Proto Géobase'!M3,'Proto Géobase'!N3)</f>
        <v>000002  Point            Depart           1 1897842.654984 3123688.809577 -999999.000000</v>
      </c>
    </row>
    <row r="4" spans="1:8" ht="15.6" customHeight="1" x14ac:dyDescent="0.3">
      <c r="A4" s="86"/>
      <c r="B4" s="24">
        <f>B3</f>
        <v>511</v>
      </c>
      <c r="C4" s="48">
        <f ca="1">Carnet!C3+BRUIT!C3</f>
        <v>284.15039006308808</v>
      </c>
      <c r="D4" s="25">
        <f>Carnet!D3+BRUIT!D3</f>
        <v>300</v>
      </c>
      <c r="E4" s="44">
        <f ca="1">Carnet!E3+BRUIT!E3</f>
        <v>69.39358825252377</v>
      </c>
      <c r="G4" s="70" t="str">
        <f ca="1">CONCATENATE('Proto Géobase'!A4,'Proto Géobase'!B4,'Proto Géobase'!C4,'Proto Géobase'!D4,'Proto Géobase'!E4,'Proto Géobase'!F4,'Proto Géobase'!G4,'Proto Géobase'!H4,'Proto Géobase'!I4,'Proto Géobase'!J4,'Proto Géobase'!K4,'Proto Géobase'!L4,'Proto Géobase'!M4,'Proto Géobase'!N4)</f>
        <v>000003  Point            Final            1 1898038.001166 3123565.218565 -999999.000000</v>
      </c>
    </row>
    <row r="5" spans="1:8" ht="15.6" customHeight="1" x14ac:dyDescent="0.3">
      <c r="A5" s="86"/>
      <c r="B5" s="24">
        <f>CHEM01!B4</f>
        <v>1000</v>
      </c>
      <c r="C5" s="48">
        <f ca="1">Carnet!C4+BRUIT!C4</f>
        <v>91.577152867827522</v>
      </c>
      <c r="D5" s="25">
        <f>Carnet!D4+BRUIT!D4</f>
        <v>100</v>
      </c>
      <c r="E5" s="44">
        <f ca="1">Carnet!E4+BRUIT!E4</f>
        <v>185.78847439441407</v>
      </c>
      <c r="G5" s="74" t="str">
        <f>CONCATENATE('Proto Géobase'!A5,'Proto Géobase'!B5,'Proto Géobase'!C5,'Proto Géobase'!D5,'Proto Géobase'!E5,'Proto Géobase'!F5,'Proto Géobase'!G5,'Proto Géobase'!H5,'Proto Géobase'!I5,'Proto Géobase'!J5,'Proto Géobase'!K5,'Proto Géobase'!L5,'Proto Géobase'!M5,'Proto Géobase'!N5)</f>
        <v xml:space="preserve">000004  Station          Départ            1.500000   -1.0000000  </v>
      </c>
    </row>
    <row r="6" spans="1:8" ht="15.6" customHeight="1" x14ac:dyDescent="0.3">
      <c r="A6" s="86"/>
      <c r="B6" s="24">
        <f>B5</f>
        <v>1000</v>
      </c>
      <c r="C6" s="48">
        <f ca="1">Carnet!C5+BRUIT!C5</f>
        <v>291.57566607344677</v>
      </c>
      <c r="D6" s="25">
        <f>Carnet!D5+BRUIT!D5</f>
        <v>300</v>
      </c>
      <c r="E6" s="44">
        <f ca="1">Carnet!E5+BRUIT!E5</f>
        <v>185.79102695204537</v>
      </c>
      <c r="G6" s="77" t="str">
        <f ca="1">CONCATENATE('Proto Géobase'!A6,'Proto Géobase'!B6,'Proto Géobase'!C6,'Proto Géobase'!D6,'Proto Géobase'!E6,'Proto Géobase'!F6,'Proto Géobase'!G6,'Proto Géobase'!H6,'Proto Géobase'!I6,'Proto Géobase'!J6,'Proto Géobase'!K6,'Proto Géobase'!L6,'Proto Géobase'!M6,'Proto Géobase'!N6)</f>
        <v>000005  Reference        511               1.000000  84.1505362  100.0000000  69.3953098</v>
      </c>
    </row>
    <row r="7" spans="1:8" ht="15.6" customHeight="1" x14ac:dyDescent="0.3">
      <c r="A7" s="86"/>
      <c r="B7" s="24" t="str">
        <f>CHEM01!B5</f>
        <v>Plein_ciel</v>
      </c>
      <c r="C7" s="48">
        <f ca="1">Carnet!C6+BRUIT!C6</f>
        <v>189.91089261176822</v>
      </c>
      <c r="D7" s="25">
        <f>Carnet!D6+BRUIT!D6</f>
        <v>100</v>
      </c>
      <c r="E7" s="44">
        <f ca="1">Carnet!E6+BRUIT!E6</f>
        <v>44.233310401151058</v>
      </c>
      <c r="G7" s="77" t="str">
        <f ca="1">CONCATENATE('Proto Géobase'!A7,'Proto Géobase'!B7,'Proto Géobase'!C7,'Proto Géobase'!D7,'Proto Géobase'!E7,'Proto Géobase'!F7,'Proto Géobase'!G7,'Proto Géobase'!H7,'Proto Géobase'!I7,'Proto Géobase'!J7,'Proto Géobase'!K7,'Proto Géobase'!L7,'Proto Géobase'!M7,'Proto Géobase'!N7)</f>
        <v>000006  Reference        511               1.000000 284.1503901  300.0000000  69.3935883</v>
      </c>
    </row>
    <row r="8" spans="1:8" ht="15.6" customHeight="1" x14ac:dyDescent="0.3">
      <c r="A8" s="86"/>
      <c r="B8" s="24" t="str">
        <f>B7</f>
        <v>Plein_ciel</v>
      </c>
      <c r="C8" s="48">
        <f ca="1">Carnet!C7+BRUIT!C7</f>
        <v>389.91254701991556</v>
      </c>
      <c r="D8" s="25">
        <f>Carnet!D7+BRUIT!D7</f>
        <v>300</v>
      </c>
      <c r="E8" s="44">
        <f ca="1">Carnet!E7+BRUIT!E7</f>
        <v>44.231422067007131</v>
      </c>
      <c r="G8" s="77" t="str">
        <f ca="1">CONCATENATE('Proto Géobase'!A8,'Proto Géobase'!B8,'Proto Géobase'!C8,'Proto Géobase'!D8,'Proto Géobase'!E8,'Proto Géobase'!F8,'Proto Géobase'!G8,'Proto Géobase'!H8,'Proto Géobase'!I8,'Proto Géobase'!J8,'Proto Géobase'!K8,'Proto Géobase'!L8,'Proto Géobase'!M8,'Proto Géobase'!N8)</f>
        <v>000007  Reference        1000              1.000000  91.5771529  100.0000000 185.7884744</v>
      </c>
    </row>
    <row r="9" spans="1:8" ht="15.6" customHeight="1" x14ac:dyDescent="0.3">
      <c r="A9" s="86"/>
      <c r="B9" s="24" t="str">
        <f>CHEM01!B6</f>
        <v>Rivoire&amp;carré</v>
      </c>
      <c r="C9" s="48">
        <f ca="1">Carnet!C8+BRUIT!C8</f>
        <v>88.683669179959637</v>
      </c>
      <c r="D9" s="25">
        <f>Carnet!D8+BRUIT!D8</f>
        <v>100</v>
      </c>
      <c r="E9" s="44">
        <f ca="1">Carnet!E8+BRUIT!E8</f>
        <v>376.99614915544004</v>
      </c>
      <c r="G9" s="77" t="str">
        <f ca="1">CONCATENATE('Proto Géobase'!A9,'Proto Géobase'!B9,'Proto Géobase'!C9,'Proto Géobase'!D9,'Proto Géobase'!E9,'Proto Géobase'!F9,'Proto Géobase'!G9,'Proto Géobase'!H9,'Proto Géobase'!I9,'Proto Géobase'!J9,'Proto Géobase'!K9,'Proto Géobase'!L9,'Proto Géobase'!M9,'Proto Géobase'!N9)</f>
        <v>000008  Reference        1000              1.000000 291.5756661  300.0000000 185.7910270</v>
      </c>
    </row>
    <row r="10" spans="1:8" ht="15.6" customHeight="1" x14ac:dyDescent="0.3">
      <c r="A10" s="86"/>
      <c r="B10" s="24" t="str">
        <f>B9</f>
        <v>Rivoire&amp;carré</v>
      </c>
      <c r="C10" s="48">
        <f ca="1">Carnet!C9+BRUIT!C9</f>
        <v>288.68281987430106</v>
      </c>
      <c r="D10" s="25">
        <f>Carnet!D9+BRUIT!D9</f>
        <v>300</v>
      </c>
      <c r="E10" s="44">
        <f ca="1">Carnet!E9+BRUIT!E9</f>
        <v>376.99360578856965</v>
      </c>
      <c r="G10" s="77" t="str">
        <f ca="1">CONCATENATE('Proto Géobase'!A10,'Proto Géobase'!B10,'Proto Géobase'!C10,'Proto Géobase'!D10,'Proto Géobase'!E10,'Proto Géobase'!F10,'Proto Géobase'!G10,'Proto Géobase'!H10,'Proto Géobase'!I10,'Proto Géobase'!J10,'Proto Géobase'!K10,'Proto Géobase'!L10,'Proto Géobase'!M10,'Proto Géobase'!N10)</f>
        <v>000009  Reference        Plein_ciel        1.000000 189.9108926  100.0000000  44.2333104</v>
      </c>
    </row>
    <row r="11" spans="1:8" ht="15.6" customHeight="1" x14ac:dyDescent="0.3">
      <c r="A11" s="86"/>
      <c r="B11" s="24" t="str">
        <f>CHEM01!B7</f>
        <v>Fiducial</v>
      </c>
      <c r="C11" s="48">
        <f ca="1">Carnet!C10+BRUIT!C10</f>
        <v>2.8811588188798138</v>
      </c>
      <c r="D11" s="25">
        <f>Carnet!D10+BRUIT!D10</f>
        <v>100</v>
      </c>
      <c r="E11" s="44">
        <f ca="1">Carnet!E10+BRUIT!E10</f>
        <v>120.46766236856385</v>
      </c>
      <c r="G11" s="77" t="str">
        <f ca="1">CONCATENATE('Proto Géobase'!A11,'Proto Géobase'!B11,'Proto Géobase'!C11,'Proto Géobase'!D11,'Proto Géobase'!E11,'Proto Géobase'!F11,'Proto Géobase'!G11,'Proto Géobase'!H11,'Proto Géobase'!I11,'Proto Géobase'!J11,'Proto Géobase'!K11,'Proto Géobase'!L11,'Proto Géobase'!M11,'Proto Géobase'!N11)</f>
        <v>000010  Reference        Plein_ciel        1.000000 389.9125470  300.0000000  44.2314221</v>
      </c>
    </row>
    <row r="12" spans="1:8" ht="15.6" customHeight="1" x14ac:dyDescent="0.3">
      <c r="A12" s="86"/>
      <c r="B12" s="24" t="str">
        <f>B11</f>
        <v>Fiducial</v>
      </c>
      <c r="C12" s="48">
        <f ca="1">Carnet!C11+BRUIT!C11</f>
        <v>202.88228965896374</v>
      </c>
      <c r="D12" s="25">
        <f>Carnet!D11+BRUIT!D11</f>
        <v>300</v>
      </c>
      <c r="E12" s="44">
        <f ca="1">Carnet!E11+BRUIT!E11</f>
        <v>120.47242621394287</v>
      </c>
      <c r="G12" s="77" t="str">
        <f ca="1">CONCATENATE('Proto Géobase'!A12,'Proto Géobase'!B12,'Proto Géobase'!C12,'Proto Géobase'!D12,'Proto Géobase'!E12,'Proto Géobase'!F12,'Proto Géobase'!G12,'Proto Géobase'!H12,'Proto Géobase'!I12,'Proto Géobase'!J12,'Proto Géobase'!K12,'Proto Géobase'!L12,'Proto Géobase'!M12,'Proto Géobase'!N12)</f>
        <v>000011  Reference        Rivoire&amp;carré     1.000000  88.6836692  100.0000000 376.9961492</v>
      </c>
    </row>
    <row r="13" spans="1:8" ht="15.6" customHeight="1" x14ac:dyDescent="0.3">
      <c r="A13" s="86"/>
      <c r="B13" s="24" t="str">
        <f>CHEM01!B8</f>
        <v>Point_1</v>
      </c>
      <c r="C13" s="48">
        <f ca="1">Carnet!C12+BRUIT!C12</f>
        <v>148.6435098445094</v>
      </c>
      <c r="D13" s="25">
        <f>Carnet!D12+BRUIT!D12</f>
        <v>100</v>
      </c>
      <c r="E13" s="44">
        <f ca="1">Carnet!E12+BRUIT!E12</f>
        <v>41.242924295721423</v>
      </c>
      <c r="G13" s="77" t="str">
        <f ca="1">CONCATENATE('Proto Géobase'!A13,'Proto Géobase'!B13,'Proto Géobase'!C13,'Proto Géobase'!D13,'Proto Géobase'!E13,'Proto Géobase'!F13,'Proto Géobase'!G13,'Proto Géobase'!H13,'Proto Géobase'!I13,'Proto Géobase'!J13,'Proto Géobase'!K13,'Proto Géobase'!L13,'Proto Géobase'!M13,'Proto Géobase'!N13)</f>
        <v>000012  Reference        Rivoire&amp;carré     1.000000 288.6828199  300.0000000 376.9936058</v>
      </c>
    </row>
    <row r="14" spans="1:8" ht="15.6" customHeight="1" thickBot="1" x14ac:dyDescent="0.35">
      <c r="A14" s="87"/>
      <c r="B14" s="29" t="str">
        <f>B13</f>
        <v>Point_1</v>
      </c>
      <c r="C14" s="49">
        <f ca="1">Carnet!C13+BRUIT!C13</f>
        <v>348.64380961731013</v>
      </c>
      <c r="D14" s="30">
        <f>Carnet!D13+BRUIT!D13</f>
        <v>300</v>
      </c>
      <c r="E14" s="45">
        <f ca="1">Carnet!E13+BRUIT!E13</f>
        <v>41.241875651628703</v>
      </c>
      <c r="G14" s="77" t="str">
        <f ca="1">CONCATENATE('Proto Géobase'!A14,'Proto Géobase'!B14,'Proto Géobase'!C14,'Proto Géobase'!D14,'Proto Géobase'!E14,'Proto Géobase'!F14,'Proto Géobase'!G14,'Proto Géobase'!H14,'Proto Géobase'!I14,'Proto Géobase'!J14,'Proto Géobase'!K14,'Proto Géobase'!L14,'Proto Géobase'!M14,'Proto Géobase'!N14)</f>
        <v>000013  Reference        Fiducial          1.000000   2.8811588  100.0000000 120.4676624</v>
      </c>
    </row>
    <row r="15" spans="1:8" ht="15.6" customHeight="1" x14ac:dyDescent="0.3">
      <c r="A15" s="85" t="str">
        <f>CHEM01!A11</f>
        <v>Point_1</v>
      </c>
      <c r="B15" s="38" t="str">
        <f>CHEM01!B12</f>
        <v>Depart</v>
      </c>
      <c r="C15" s="47">
        <f ca="1">Carnet!C14+BRUIT!C14</f>
        <v>308.68624771216457</v>
      </c>
      <c r="D15" s="28">
        <f>Carnet!D14+BRUIT!D14</f>
        <v>100</v>
      </c>
      <c r="E15" s="43">
        <f ca="1">Carnet!E14+BRUIT!E14</f>
        <v>41.250153236797544</v>
      </c>
      <c r="G15" s="77" t="str">
        <f ca="1">CONCATENATE('Proto Géobase'!A15,'Proto Géobase'!B15,'Proto Géobase'!C15,'Proto Géobase'!D15,'Proto Géobase'!E15,'Proto Géobase'!F15,'Proto Géobase'!G15,'Proto Géobase'!H15,'Proto Géobase'!I15,'Proto Géobase'!J15,'Proto Géobase'!K15,'Proto Géobase'!L15,'Proto Géobase'!M15,'Proto Géobase'!N15)</f>
        <v>000014  Reference        Fiducial          1.000000 202.8822897  300.0000000 120.4724262</v>
      </c>
    </row>
    <row r="16" spans="1:8" ht="15.6" customHeight="1" x14ac:dyDescent="0.3">
      <c r="A16" s="86"/>
      <c r="B16" s="24" t="str">
        <f>B15</f>
        <v>Depart</v>
      </c>
      <c r="C16" s="48">
        <f ca="1">Carnet!C15+BRUIT!C15</f>
        <v>108.68714605764899</v>
      </c>
      <c r="D16" s="25">
        <f>Carnet!D15+BRUIT!D15</f>
        <v>300</v>
      </c>
      <c r="E16" s="44">
        <f ca="1">Carnet!E15+BRUIT!E15</f>
        <v>41.243383579788251</v>
      </c>
      <c r="G16" s="80" t="str">
        <f ca="1">CONCATENATE('Proto Géobase'!A16,'Proto Géobase'!B16,'Proto Géobase'!C16,'Proto Géobase'!D16,'Proto Géobase'!E16,'Proto Géobase'!F16,'Proto Géobase'!G16,'Proto Géobase'!H16,'Proto Géobase'!I16,'Proto Géobase'!J16,'Proto Géobase'!K16,'Proto Géobase'!L16,'Proto Géobase'!M16,'Proto Géobase'!N16)</f>
        <v>000015  Mesure           Point_1           1.000000 148.6435098  100.0000000  41.2429243</v>
      </c>
    </row>
    <row r="17" spans="1:7" ht="15.6" customHeight="1" x14ac:dyDescent="0.3">
      <c r="A17" s="86"/>
      <c r="B17" s="39" t="str">
        <f>CHEM01!B13</f>
        <v>Point_2</v>
      </c>
      <c r="C17" s="48">
        <f ca="1">Carnet!C16+BRUIT!C16</f>
        <v>68.044608756320059</v>
      </c>
      <c r="D17" s="25">
        <f>Carnet!D16+BRUIT!D16</f>
        <v>100</v>
      </c>
      <c r="E17" s="44">
        <f ca="1">Carnet!E16+BRUIT!E16</f>
        <v>48.327145255496895</v>
      </c>
      <c r="G17" s="80" t="str">
        <f ca="1">CONCATENATE('Proto Géobase'!A17,'Proto Géobase'!B17,'Proto Géobase'!C17,'Proto Géobase'!D17,'Proto Géobase'!E17,'Proto Géobase'!F17,'Proto Géobase'!G17,'Proto Géobase'!H17,'Proto Géobase'!I17,'Proto Géobase'!J17,'Proto Géobase'!K17,'Proto Géobase'!L17,'Proto Géobase'!M17,'Proto Géobase'!N17)</f>
        <v>000016  Mesure           Point_1           1.000000 348.6438096  300.0000000  41.2418757</v>
      </c>
    </row>
    <row r="18" spans="1:7" ht="15.6" customHeight="1" thickBot="1" x14ac:dyDescent="0.35">
      <c r="A18" s="88"/>
      <c r="B18" s="26" t="str">
        <f>B17</f>
        <v>Point_2</v>
      </c>
      <c r="C18" s="50">
        <f ca="1">Carnet!C17+BRUIT!C17</f>
        <v>268.04522574502533</v>
      </c>
      <c r="D18" s="27">
        <f>Carnet!D17+BRUIT!D17</f>
        <v>300</v>
      </c>
      <c r="E18" s="46">
        <f ca="1">Carnet!E17+BRUIT!E17</f>
        <v>48.323284498635758</v>
      </c>
      <c r="G18" s="74" t="str">
        <f>CONCATENATE('Proto Géobase'!A18,'Proto Géobase'!B18,'Proto Géobase'!C18,'Proto Géobase'!D18,'Proto Géobase'!E18,'Proto Géobase'!F18,'Proto Géobase'!G18,'Proto Géobase'!H18,'Proto Géobase'!I18,'Proto Géobase'!J18,'Proto Géobase'!K18,'Proto Géobase'!L18,'Proto Géobase'!M18,'Proto Géobase'!N18)</f>
        <v xml:space="preserve">000017  Station          Point_1           1.500000   -1.0000000  </v>
      </c>
    </row>
    <row r="19" spans="1:7" ht="15.6" customHeight="1" x14ac:dyDescent="0.3">
      <c r="A19" s="85" t="str">
        <f>CHEM01!A16</f>
        <v>Point_2</v>
      </c>
      <c r="B19" s="40" t="str">
        <f>CHEM01!B17</f>
        <v>Point_1</v>
      </c>
      <c r="C19" s="47">
        <f ca="1">Carnet!C18+BRUIT!C18</f>
        <v>255.08347843247759</v>
      </c>
      <c r="D19" s="28">
        <f>Carnet!D18+BRUIT!D18</f>
        <v>100</v>
      </c>
      <c r="E19" s="43">
        <f ca="1">Carnet!E18+BRUIT!E18</f>
        <v>48.323099835261196</v>
      </c>
      <c r="G19" s="80" t="str">
        <f ca="1">CONCATENATE('Proto Géobase'!A19,'Proto Géobase'!B19,'Proto Géobase'!C19,'Proto Géobase'!D19,'Proto Géobase'!E19,'Proto Géobase'!F19,'Proto Géobase'!G19,'Proto Géobase'!H19,'Proto Géobase'!I19,'Proto Géobase'!J19,'Proto Géobase'!K19,'Proto Géobase'!L19,'Proto Géobase'!M19,'Proto Géobase'!N19)</f>
        <v>000018  Mesure           Depart            1.000000 308.6862477  100.0000000  41.2501532</v>
      </c>
    </row>
    <row r="20" spans="1:7" ht="15.6" customHeight="1" x14ac:dyDescent="0.3">
      <c r="A20" s="86"/>
      <c r="B20" s="24" t="str">
        <f>B19</f>
        <v>Point_1</v>
      </c>
      <c r="C20" s="48">
        <f ca="1">Carnet!C19+BRUIT!C19</f>
        <v>55.084503791903984</v>
      </c>
      <c r="D20" s="25">
        <f>Carnet!D19+BRUIT!D19</f>
        <v>300</v>
      </c>
      <c r="E20" s="44">
        <f ca="1">Carnet!E19+BRUIT!E19</f>
        <v>48.328835463430416</v>
      </c>
      <c r="G20" s="80" t="str">
        <f ca="1">CONCATENATE('Proto Géobase'!A20,'Proto Géobase'!B20,'Proto Géobase'!C20,'Proto Géobase'!D20,'Proto Géobase'!E20,'Proto Géobase'!F20,'Proto Géobase'!G20,'Proto Géobase'!H20,'Proto Géobase'!I20,'Proto Géobase'!J20,'Proto Géobase'!K20,'Proto Géobase'!L20,'Proto Géobase'!M20,'Proto Géobase'!N20)</f>
        <v>000019  Mesure           Depart            1.000000 108.6871461  300.0000000  41.2433836</v>
      </c>
    </row>
    <row r="21" spans="1:7" ht="15.6" customHeight="1" x14ac:dyDescent="0.3">
      <c r="A21" s="86"/>
      <c r="B21" s="41" t="str">
        <f>CHEM01!B18</f>
        <v>Point_3</v>
      </c>
      <c r="C21" s="48">
        <f ca="1">Carnet!C20+BRUIT!C20</f>
        <v>77.058181068842202</v>
      </c>
      <c r="D21" s="25">
        <f>Carnet!D20+BRUIT!D20</f>
        <v>100</v>
      </c>
      <c r="E21" s="44">
        <f ca="1">Carnet!E20+BRUIT!E20</f>
        <v>39.900284481541838</v>
      </c>
      <c r="G21" s="80" t="str">
        <f ca="1">CONCATENATE('Proto Géobase'!A21,'Proto Géobase'!B21,'Proto Géobase'!C21,'Proto Géobase'!D21,'Proto Géobase'!E21,'Proto Géobase'!F21,'Proto Géobase'!G21,'Proto Géobase'!H21,'Proto Géobase'!I21,'Proto Géobase'!J21,'Proto Géobase'!K21,'Proto Géobase'!L21,'Proto Géobase'!M21,'Proto Géobase'!N21)</f>
        <v>000020  Mesure           Point_2           1.000000  68.0446088  100.0000000  48.3271453</v>
      </c>
    </row>
    <row r="22" spans="1:7" ht="15.6" customHeight="1" thickBot="1" x14ac:dyDescent="0.35">
      <c r="A22" s="87"/>
      <c r="B22" s="29" t="str">
        <f>B21</f>
        <v>Point_3</v>
      </c>
      <c r="C22" s="49">
        <f ca="1">Carnet!C21+BRUIT!C21</f>
        <v>277.05741093045879</v>
      </c>
      <c r="D22" s="30">
        <f>Carnet!D21+BRUIT!D21</f>
        <v>300</v>
      </c>
      <c r="E22" s="45">
        <f ca="1">Carnet!E21+BRUIT!E21</f>
        <v>39.901156556443595</v>
      </c>
      <c r="G22" s="80" t="str">
        <f ca="1">CONCATENATE('Proto Géobase'!A22,'Proto Géobase'!B22,'Proto Géobase'!C22,'Proto Géobase'!D22,'Proto Géobase'!E22,'Proto Géobase'!F22,'Proto Géobase'!G22,'Proto Géobase'!H22,'Proto Géobase'!I22,'Proto Géobase'!J22,'Proto Géobase'!K22,'Proto Géobase'!L22,'Proto Géobase'!M22,'Proto Géobase'!N22)</f>
        <v>000021  Mesure           Point_2           1.000000 268.0452257  300.0000000  48.3232845</v>
      </c>
    </row>
    <row r="23" spans="1:7" ht="15.6" customHeight="1" x14ac:dyDescent="0.3">
      <c r="A23" s="85" t="str">
        <f>CHEM01!A21</f>
        <v>Point_3</v>
      </c>
      <c r="B23" s="40" t="str">
        <f>CHEM01!B22</f>
        <v>Point_2</v>
      </c>
      <c r="C23" s="47">
        <f ca="1">Carnet!C22+BRUIT!C22</f>
        <v>247.82882729716906</v>
      </c>
      <c r="D23" s="28">
        <f>Carnet!D22+BRUIT!D22</f>
        <v>100</v>
      </c>
      <c r="E23" s="43">
        <f ca="1">Carnet!E22+BRUIT!E22</f>
        <v>39.902137987011393</v>
      </c>
      <c r="G23" s="74" t="str">
        <f>CONCATENATE('Proto Géobase'!A23,'Proto Géobase'!B23,'Proto Géobase'!C23,'Proto Géobase'!D23,'Proto Géobase'!E23,'Proto Géobase'!F23,'Proto Géobase'!G23,'Proto Géobase'!H23,'Proto Géobase'!I23,'Proto Géobase'!J23,'Proto Géobase'!K23,'Proto Géobase'!L23,'Proto Géobase'!M23,'Proto Géobase'!N23)</f>
        <v xml:space="preserve">000022  Station          Point_2           1.000000   -1.0000000  </v>
      </c>
    </row>
    <row r="24" spans="1:7" ht="15.6" customHeight="1" x14ac:dyDescent="0.3">
      <c r="A24" s="86"/>
      <c r="B24" s="24" t="str">
        <f>B23</f>
        <v>Point_2</v>
      </c>
      <c r="C24" s="48">
        <f ca="1">Carnet!C23+BRUIT!C23</f>
        <v>47.828738323352766</v>
      </c>
      <c r="D24" s="25">
        <f>Carnet!D23+BRUIT!D23</f>
        <v>300</v>
      </c>
      <c r="E24" s="44">
        <f ca="1">Carnet!E23+BRUIT!E23</f>
        <v>39.898987168984043</v>
      </c>
      <c r="G24" s="80" t="str">
        <f ca="1">CONCATENATE('Proto Géobase'!A24,'Proto Géobase'!B24,'Proto Géobase'!C24,'Proto Géobase'!D24,'Proto Géobase'!E24,'Proto Géobase'!F24,'Proto Géobase'!G24,'Proto Géobase'!H24,'Proto Géobase'!I24,'Proto Géobase'!J24,'Proto Géobase'!K24,'Proto Géobase'!L24,'Proto Géobase'!M24,'Proto Géobase'!N24)</f>
        <v>000023  Mesure           Point_1           1.000000 255.0834784  100.0000000  48.3230998</v>
      </c>
    </row>
    <row r="25" spans="1:7" ht="15.6" customHeight="1" x14ac:dyDescent="0.3">
      <c r="A25" s="86"/>
      <c r="B25" s="41" t="str">
        <f>CHEM01!B23</f>
        <v>Point_4</v>
      </c>
      <c r="C25" s="48">
        <f ca="1">Carnet!C24+BRUIT!C24</f>
        <v>59.539177346040667</v>
      </c>
      <c r="D25" s="25">
        <f>Carnet!D24+BRUIT!D24</f>
        <v>100</v>
      </c>
      <c r="E25" s="44">
        <f ca="1">Carnet!E24+BRUIT!E24</f>
        <v>35.781617177657687</v>
      </c>
      <c r="G25" s="80" t="str">
        <f ca="1">CONCATENATE('Proto Géobase'!A25,'Proto Géobase'!B25,'Proto Géobase'!C25,'Proto Géobase'!D25,'Proto Géobase'!E25,'Proto Géobase'!F25,'Proto Géobase'!G25,'Proto Géobase'!H25,'Proto Géobase'!I25,'Proto Géobase'!J25,'Proto Géobase'!K25,'Proto Géobase'!L25,'Proto Géobase'!M25,'Proto Géobase'!N25)</f>
        <v>000024  Mesure           Point_1           1.000000  55.0845038  300.0000000  48.3288355</v>
      </c>
    </row>
    <row r="26" spans="1:7" ht="15.6" customHeight="1" thickBot="1" x14ac:dyDescent="0.35">
      <c r="A26" s="87"/>
      <c r="B26" s="29" t="str">
        <f>B25</f>
        <v>Point_4</v>
      </c>
      <c r="C26" s="49">
        <f ca="1">Carnet!C25+BRUIT!C25</f>
        <v>259.54005844707268</v>
      </c>
      <c r="D26" s="30">
        <f>Carnet!D25+BRUIT!D25</f>
        <v>300</v>
      </c>
      <c r="E26" s="45">
        <f ca="1">Carnet!E25+BRUIT!E25</f>
        <v>35.783926040850041</v>
      </c>
      <c r="G26" s="80" t="str">
        <f ca="1">CONCATENATE('Proto Géobase'!A26,'Proto Géobase'!B26,'Proto Géobase'!C26,'Proto Géobase'!D26,'Proto Géobase'!E26,'Proto Géobase'!F26,'Proto Géobase'!G26,'Proto Géobase'!H26,'Proto Géobase'!I26,'Proto Géobase'!J26,'Proto Géobase'!K26,'Proto Géobase'!L26,'Proto Géobase'!M26,'Proto Géobase'!N26)</f>
        <v>000025  Mesure           Point_3           1.000000  77.0581811  100.0000000  39.9002845</v>
      </c>
    </row>
    <row r="27" spans="1:7" ht="15.6" customHeight="1" x14ac:dyDescent="0.3">
      <c r="A27" s="85" t="str">
        <f>CHEM01!A26</f>
        <v>Point_4</v>
      </c>
      <c r="B27" s="40" t="str">
        <f>CHEM01!B27</f>
        <v>Point_3</v>
      </c>
      <c r="C27" s="47">
        <f ca="1">Carnet!C26+BRUIT!C26</f>
        <v>223.9068729329469</v>
      </c>
      <c r="D27" s="28">
        <f>Carnet!D26+BRUIT!D26</f>
        <v>100</v>
      </c>
      <c r="E27" s="43">
        <f ca="1">Carnet!E26+BRUIT!E26</f>
        <v>35.788626282433441</v>
      </c>
      <c r="G27" s="80" t="str">
        <f ca="1">CONCATENATE('Proto Géobase'!A27,'Proto Géobase'!B27,'Proto Géobase'!C27,'Proto Géobase'!D27,'Proto Géobase'!E27,'Proto Géobase'!F27,'Proto Géobase'!G27,'Proto Géobase'!H27,'Proto Géobase'!I27,'Proto Géobase'!J27,'Proto Géobase'!K27,'Proto Géobase'!L27,'Proto Géobase'!M27,'Proto Géobase'!N27)</f>
        <v>000026  Mesure           Point_3           1.000000 277.0574109  300.0000000  39.9011566</v>
      </c>
    </row>
    <row r="28" spans="1:7" ht="15.6" customHeight="1" x14ac:dyDescent="0.3">
      <c r="A28" s="86"/>
      <c r="B28" s="24" t="str">
        <f>B27</f>
        <v>Point_3</v>
      </c>
      <c r="C28" s="48">
        <f ca="1">Carnet!C27+BRUIT!C27</f>
        <v>23.906774004827312</v>
      </c>
      <c r="D28" s="25">
        <f>Carnet!D27+BRUIT!D27</f>
        <v>300</v>
      </c>
      <c r="E28" s="44">
        <f ca="1">Carnet!E27+BRUIT!E27</f>
        <v>35.784861658985342</v>
      </c>
      <c r="G28" s="74" t="str">
        <f>CONCATENATE('Proto Géobase'!A28,'Proto Géobase'!B28,'Proto Géobase'!C28,'Proto Géobase'!D28,'Proto Géobase'!E28,'Proto Géobase'!F28,'Proto Géobase'!G28,'Proto Géobase'!H28,'Proto Géobase'!I28,'Proto Géobase'!J28,'Proto Géobase'!K28,'Proto Géobase'!L28,'Proto Géobase'!M28,'Proto Géobase'!N28)</f>
        <v xml:space="preserve">000027  Station          Point_3           1.000000   -1.0000000  </v>
      </c>
    </row>
    <row r="29" spans="1:7" ht="15.6" customHeight="1" x14ac:dyDescent="0.3">
      <c r="A29" s="86"/>
      <c r="B29" s="41" t="str">
        <f>CHEM01!B28</f>
        <v>Point_5</v>
      </c>
      <c r="C29" s="48">
        <f ca="1">Carnet!C28+BRUIT!C28</f>
        <v>399.00611970121207</v>
      </c>
      <c r="D29" s="25">
        <f>Carnet!D28+BRUIT!D28</f>
        <v>100</v>
      </c>
      <c r="E29" s="44">
        <f ca="1">Carnet!E28+BRUIT!E28</f>
        <v>47.860787583811273</v>
      </c>
      <c r="G29" s="80" t="str">
        <f ca="1">CONCATENATE('Proto Géobase'!A29,'Proto Géobase'!B29,'Proto Géobase'!C29,'Proto Géobase'!D29,'Proto Géobase'!E29,'Proto Géobase'!F29,'Proto Géobase'!G29,'Proto Géobase'!H29,'Proto Géobase'!I29,'Proto Géobase'!J29,'Proto Géobase'!K29,'Proto Géobase'!L29,'Proto Géobase'!M29,'Proto Géobase'!N29)</f>
        <v>000028  Mesure           Point_2           1.000000 247.8288273  100.0000000  39.9021380</v>
      </c>
    </row>
    <row r="30" spans="1:7" ht="15.6" customHeight="1" thickBot="1" x14ac:dyDescent="0.35">
      <c r="A30" s="87"/>
      <c r="B30" s="29" t="str">
        <f>B29</f>
        <v>Point_5</v>
      </c>
      <c r="C30" s="49">
        <f ca="1">Carnet!C29+BRUIT!C29</f>
        <v>199.00651995875697</v>
      </c>
      <c r="D30" s="30">
        <f>Carnet!D29+BRUIT!D29</f>
        <v>300</v>
      </c>
      <c r="E30" s="45">
        <f ca="1">Carnet!E29+BRUIT!E29</f>
        <v>47.859006066086131</v>
      </c>
      <c r="G30" s="80" t="str">
        <f ca="1">CONCATENATE('Proto Géobase'!A30,'Proto Géobase'!B30,'Proto Géobase'!C30,'Proto Géobase'!D30,'Proto Géobase'!E30,'Proto Géobase'!F30,'Proto Géobase'!G30,'Proto Géobase'!H30,'Proto Géobase'!I30,'Proto Géobase'!J30,'Proto Géobase'!K30,'Proto Géobase'!L30,'Proto Géobase'!M30,'Proto Géobase'!N30)</f>
        <v>000029  Mesure           Point_2           1.000000  47.8287383  300.0000000  39.8989872</v>
      </c>
    </row>
    <row r="31" spans="1:7" ht="15.6" customHeight="1" x14ac:dyDescent="0.3">
      <c r="A31" s="85" t="str">
        <f>CHEM01!A31</f>
        <v>Point_5</v>
      </c>
      <c r="B31" s="40" t="str">
        <f>CHEM01!B33</f>
        <v>Point_4</v>
      </c>
      <c r="C31" s="47">
        <f ca="1">Carnet!C30+BRUIT!C30</f>
        <v>178.10336819941892</v>
      </c>
      <c r="D31" s="28">
        <f>Carnet!D30+BRUIT!D30</f>
        <v>100</v>
      </c>
      <c r="E31" s="43">
        <f ca="1">Carnet!E30+BRUIT!E30</f>
        <v>47.859197198848413</v>
      </c>
      <c r="G31" s="80" t="str">
        <f ca="1">CONCATENATE('Proto Géobase'!A31,'Proto Géobase'!B31,'Proto Géobase'!C31,'Proto Géobase'!D31,'Proto Géobase'!E31,'Proto Géobase'!F31,'Proto Géobase'!G31,'Proto Géobase'!H31,'Proto Géobase'!I31,'Proto Géobase'!J31,'Proto Géobase'!K31,'Proto Géobase'!L31,'Proto Géobase'!M31,'Proto Géobase'!N31)</f>
        <v>000030  Mesure           Point_4           1.000000  59.5391773  100.0000000  35.7816172</v>
      </c>
    </row>
    <row r="32" spans="1:7" ht="15.6" customHeight="1" x14ac:dyDescent="0.3">
      <c r="A32" s="86"/>
      <c r="B32" s="24" t="str">
        <f>B31</f>
        <v>Point_4</v>
      </c>
      <c r="C32" s="48">
        <f ca="1">Carnet!C31+BRUIT!C31</f>
        <v>378.10174422770882</v>
      </c>
      <c r="D32" s="25">
        <f>Carnet!D31+BRUIT!D31</f>
        <v>300</v>
      </c>
      <c r="E32" s="44">
        <f ca="1">Carnet!E31+BRUIT!E31</f>
        <v>47.859330780409515</v>
      </c>
      <c r="G32" s="80" t="str">
        <f ca="1">CONCATENATE('Proto Géobase'!A32,'Proto Géobase'!B32,'Proto Géobase'!C32,'Proto Géobase'!D32,'Proto Géobase'!E32,'Proto Géobase'!F32,'Proto Géobase'!G32,'Proto Géobase'!H32,'Proto Géobase'!I32,'Proto Géobase'!J32,'Proto Géobase'!K32,'Proto Géobase'!L32,'Proto Géobase'!M32,'Proto Géobase'!N32)</f>
        <v>000031  Mesure           Point_4           1.000000 259.5400584  300.0000000  35.7839260</v>
      </c>
    </row>
    <row r="33" spans="1:7" ht="15.6" customHeight="1" x14ac:dyDescent="0.3">
      <c r="A33" s="86"/>
      <c r="B33" s="41" t="str">
        <f>CHEM01!B32</f>
        <v>Final</v>
      </c>
      <c r="C33" s="48">
        <f ca="1">Carnet!C32+BRUIT!C32</f>
        <v>363.78028179143058</v>
      </c>
      <c r="D33" s="25">
        <f>Carnet!D32+BRUIT!D32</f>
        <v>100</v>
      </c>
      <c r="E33" s="44">
        <f ca="1">Carnet!E32+BRUIT!E32</f>
        <v>25.905402795177569</v>
      </c>
      <c r="G33" s="74" t="str">
        <f>CONCATENATE('Proto Géobase'!A33,'Proto Géobase'!B33,'Proto Géobase'!C33,'Proto Géobase'!D33,'Proto Géobase'!E33,'Proto Géobase'!F33,'Proto Géobase'!G33,'Proto Géobase'!H33,'Proto Géobase'!I33,'Proto Géobase'!J33,'Proto Géobase'!K33,'Proto Géobase'!L33,'Proto Géobase'!M33,'Proto Géobase'!N33)</f>
        <v xml:space="preserve">000032  Station          Point_4           1.000000   -1.0000000  </v>
      </c>
    </row>
    <row r="34" spans="1:7" ht="15.6" customHeight="1" thickBot="1" x14ac:dyDescent="0.35">
      <c r="A34" s="87"/>
      <c r="B34" s="29" t="str">
        <f>B33</f>
        <v>Final</v>
      </c>
      <c r="C34" s="49">
        <f ca="1">Carnet!C33+BRUIT!C33</f>
        <v>163.78133956703843</v>
      </c>
      <c r="D34" s="30">
        <f>Carnet!D33+BRUIT!D33</f>
        <v>300</v>
      </c>
      <c r="E34" s="45">
        <f ca="1">Carnet!E33+BRUIT!E33</f>
        <v>25.905693986974264</v>
      </c>
      <c r="G34" s="80" t="str">
        <f ca="1">CONCATENATE('Proto Géobase'!A34,'Proto Géobase'!B34,'Proto Géobase'!C34,'Proto Géobase'!D34,'Proto Géobase'!E34,'Proto Géobase'!F34,'Proto Géobase'!G34,'Proto Géobase'!H34,'Proto Géobase'!I34,'Proto Géobase'!J34,'Proto Géobase'!K34,'Proto Géobase'!L34,'Proto Géobase'!M34,'Proto Géobase'!N34)</f>
        <v>000033  Mesure           Point_3           1.000000 223.9068729  100.0000000  35.7886263</v>
      </c>
    </row>
    <row r="35" spans="1:7" ht="15.6" customHeight="1" x14ac:dyDescent="0.3">
      <c r="A35" s="85" t="str">
        <f>CHEM01!A36</f>
        <v>Final</v>
      </c>
      <c r="B35" s="40">
        <f>CHEM01!B37</f>
        <v>1001</v>
      </c>
      <c r="C35" s="47">
        <f ca="1">Carnet!C34+BRUIT!C34</f>
        <v>121.17327981300676</v>
      </c>
      <c r="D35" s="28">
        <f>Carnet!D34+BRUIT!D34</f>
        <v>100</v>
      </c>
      <c r="E35" s="43">
        <f ca="1">Carnet!E34+BRUIT!E34</f>
        <v>131.54726198604229</v>
      </c>
      <c r="G35" s="80" t="str">
        <f ca="1">CONCATENATE('Proto Géobase'!A35,'Proto Géobase'!B35,'Proto Géobase'!C35,'Proto Géobase'!D35,'Proto Géobase'!E35,'Proto Géobase'!F35,'Proto Géobase'!G35,'Proto Géobase'!H35,'Proto Géobase'!I35,'Proto Géobase'!J35,'Proto Géobase'!K35,'Proto Géobase'!L35,'Proto Géobase'!M35,'Proto Géobase'!N35)</f>
        <v>000034  Mesure           Point_3           1.000000  23.9067740  300.0000000  35.7848617</v>
      </c>
    </row>
    <row r="36" spans="1:7" ht="15.6" customHeight="1" x14ac:dyDescent="0.3">
      <c r="A36" s="86"/>
      <c r="B36" s="41">
        <f>B35</f>
        <v>1001</v>
      </c>
      <c r="C36" s="48">
        <f ca="1">Carnet!C35+BRUIT!C35</f>
        <v>321.17491576631249</v>
      </c>
      <c r="D36" s="25">
        <f>Carnet!D35+BRUIT!D35</f>
        <v>300</v>
      </c>
      <c r="E36" s="44">
        <f ca="1">Carnet!E35+BRUIT!E35</f>
        <v>131.54484953603796</v>
      </c>
      <c r="G36" s="80" t="str">
        <f ca="1">CONCATENATE('Proto Géobase'!A36,'Proto Géobase'!B36,'Proto Géobase'!C36,'Proto Géobase'!D36,'Proto Géobase'!E36,'Proto Géobase'!F36,'Proto Géobase'!G36,'Proto Géobase'!H36,'Proto Géobase'!I36,'Proto Géobase'!J36,'Proto Géobase'!K36,'Proto Géobase'!L36,'Proto Géobase'!M36,'Proto Géobase'!N36)</f>
        <v>000035  Mesure           Point_5           1.000000 399.0061197  100.0000000  47.8607876</v>
      </c>
    </row>
    <row r="37" spans="1:7" ht="15.6" customHeight="1" x14ac:dyDescent="0.3">
      <c r="A37" s="86"/>
      <c r="B37" s="41" t="str">
        <f>CHEM01!B38</f>
        <v>Fiducial</v>
      </c>
      <c r="C37" s="48">
        <f ca="1">Carnet!C36+BRUIT!C36</f>
        <v>193.8489706910791</v>
      </c>
      <c r="D37" s="25">
        <f>Carnet!D36+BRUIT!D36</f>
        <v>100</v>
      </c>
      <c r="E37" s="44">
        <f ca="1">Carnet!E36+BRUIT!E36</f>
        <v>294.60625579342309</v>
      </c>
      <c r="G37" s="80" t="str">
        <f ca="1">CONCATENATE('Proto Géobase'!A37,'Proto Géobase'!B37,'Proto Géobase'!C37,'Proto Géobase'!D37,'Proto Géobase'!E37,'Proto Géobase'!F37,'Proto Géobase'!G37,'Proto Géobase'!H37,'Proto Géobase'!I37,'Proto Géobase'!J37,'Proto Géobase'!K37,'Proto Géobase'!L37,'Proto Géobase'!M37,'Proto Géobase'!N37)</f>
        <v>000036  Mesure           Point_5           1.000000 199.0065200  300.0000000  47.8590061</v>
      </c>
    </row>
    <row r="38" spans="1:7" ht="15.6" customHeight="1" x14ac:dyDescent="0.3">
      <c r="A38" s="86"/>
      <c r="B38" s="41" t="str">
        <f>B37</f>
        <v>Fiducial</v>
      </c>
      <c r="C38" s="48">
        <f ca="1">Carnet!C37+BRUIT!C37</f>
        <v>393.84831351443967</v>
      </c>
      <c r="D38" s="25">
        <f>Carnet!D37+BRUIT!D37</f>
        <v>300</v>
      </c>
      <c r="E38" s="44">
        <f ca="1">Carnet!E37+BRUIT!E37</f>
        <v>294.60165203304467</v>
      </c>
      <c r="G38" s="74" t="str">
        <f>CONCATENATE('Proto Géobase'!A38,'Proto Géobase'!B38,'Proto Géobase'!C38,'Proto Géobase'!D38,'Proto Géobase'!E38,'Proto Géobase'!F38,'Proto Géobase'!G38,'Proto Géobase'!H38,'Proto Géobase'!I38,'Proto Géobase'!J38,'Proto Géobase'!K38,'Proto Géobase'!L38,'Proto Géobase'!M38,'Proto Géobase'!N38)</f>
        <v xml:space="preserve">000037  Station          Point_5           1.000000   -1.0000000  </v>
      </c>
    </row>
    <row r="39" spans="1:7" ht="15.6" customHeight="1" x14ac:dyDescent="0.3">
      <c r="A39" s="86"/>
      <c r="B39" s="41" t="str">
        <f>CHEM01!B39</f>
        <v>Rivoire&amp;carré</v>
      </c>
      <c r="C39" s="48">
        <f ca="1">Carnet!C38+BRUIT!C38</f>
        <v>294.39153646133735</v>
      </c>
      <c r="D39" s="25">
        <f>Carnet!D38+BRUIT!D38</f>
        <v>100</v>
      </c>
      <c r="E39" s="44">
        <f ca="1">Carnet!E38+BRUIT!E38</f>
        <v>220.57374804560172</v>
      </c>
      <c r="G39" s="80" t="str">
        <f ca="1">CONCATENATE('Proto Géobase'!A39,'Proto Géobase'!B39,'Proto Géobase'!C39,'Proto Géobase'!D39,'Proto Géobase'!E39,'Proto Géobase'!F39,'Proto Géobase'!G39,'Proto Géobase'!H39,'Proto Géobase'!I39,'Proto Géobase'!J39,'Proto Géobase'!K39,'Proto Géobase'!L39,'Proto Géobase'!M39,'Proto Géobase'!N39)</f>
        <v>000038  Mesure           Point_4           1.000000 178.1033682  100.0000000  47.8591972</v>
      </c>
    </row>
    <row r="40" spans="1:7" ht="15.6" customHeight="1" x14ac:dyDescent="0.3">
      <c r="A40" s="86"/>
      <c r="B40" s="41" t="str">
        <f>B39</f>
        <v>Rivoire&amp;carré</v>
      </c>
      <c r="C40" s="48">
        <f ca="1">Carnet!C39+BRUIT!C39</f>
        <v>94.391878916613578</v>
      </c>
      <c r="D40" s="25">
        <f>Carnet!D39+BRUIT!D39</f>
        <v>300</v>
      </c>
      <c r="E40" s="44">
        <f ca="1">Carnet!E39+BRUIT!E39</f>
        <v>220.5735980053002</v>
      </c>
      <c r="G40" s="80" t="str">
        <f ca="1">CONCATENATE('Proto Géobase'!A40,'Proto Géobase'!B40,'Proto Géobase'!C40,'Proto Géobase'!D40,'Proto Géobase'!E40,'Proto Géobase'!F40,'Proto Géobase'!G40,'Proto Géobase'!H40,'Proto Géobase'!I40,'Proto Géobase'!J40,'Proto Géobase'!K40,'Proto Géobase'!L40,'Proto Géobase'!M40,'Proto Géobase'!N40)</f>
        <v>000039  Mesure           Point_4           1.000000 378.1017442  300.0000000  47.8593308</v>
      </c>
    </row>
    <row r="41" spans="1:7" ht="15.6" customHeight="1" x14ac:dyDescent="0.3">
      <c r="A41" s="86"/>
      <c r="B41" s="41" t="str">
        <f>CHEM01!B40</f>
        <v>Plein_ciel</v>
      </c>
      <c r="C41" s="48">
        <f ca="1">Carnet!C40+BRUIT!C40</f>
        <v>157.28194897771851</v>
      </c>
      <c r="D41" s="25">
        <f>Carnet!D40+BRUIT!D40</f>
        <v>100</v>
      </c>
      <c r="E41" s="44">
        <f ca="1">Carnet!E40+BRUIT!E40</f>
        <v>211.47546350374512</v>
      </c>
      <c r="G41" s="80" t="str">
        <f ca="1">CONCATENATE('Proto Géobase'!A41,'Proto Géobase'!B41,'Proto Géobase'!C41,'Proto Géobase'!D41,'Proto Géobase'!E41,'Proto Géobase'!F41,'Proto Géobase'!G41,'Proto Géobase'!H41,'Proto Géobase'!I41,'Proto Géobase'!J41,'Proto Géobase'!K41,'Proto Géobase'!L41,'Proto Géobase'!M41,'Proto Géobase'!N41)</f>
        <v>000040  Mesure           Final             1.000000 363.7802818  100.0000000  25.9054028</v>
      </c>
    </row>
    <row r="42" spans="1:7" ht="15.6" customHeight="1" x14ac:dyDescent="0.3">
      <c r="A42" s="86"/>
      <c r="B42" s="41" t="str">
        <f>B41</f>
        <v>Plein_ciel</v>
      </c>
      <c r="C42" s="48">
        <f ca="1">Carnet!C41+BRUIT!C41</f>
        <v>357.28311241460983</v>
      </c>
      <c r="D42" s="25">
        <f>Carnet!D41+BRUIT!D41</f>
        <v>300</v>
      </c>
      <c r="E42" s="44">
        <f ca="1">Carnet!E41+BRUIT!E41</f>
        <v>211.4720671599249</v>
      </c>
      <c r="G42" s="80" t="str">
        <f ca="1">CONCATENATE('Proto Géobase'!A42,'Proto Géobase'!B42,'Proto Géobase'!C42,'Proto Géobase'!D42,'Proto Géobase'!E42,'Proto Géobase'!F42,'Proto Géobase'!G42,'Proto Géobase'!H42,'Proto Géobase'!I42,'Proto Géobase'!J42,'Proto Géobase'!K42,'Proto Géobase'!L42,'Proto Géobase'!M42,'Proto Géobase'!N42)</f>
        <v>000041  Mesure           Final             1.000000 163.7813396  300.0000000  25.9056940</v>
      </c>
    </row>
    <row r="43" spans="1:7" ht="15.6" customHeight="1" x14ac:dyDescent="0.3">
      <c r="A43" s="86"/>
      <c r="B43" s="41">
        <f>CHEM01!B41</f>
        <v>550</v>
      </c>
      <c r="C43" s="48">
        <f ca="1">Carnet!C42+BRUIT!C42</f>
        <v>207.69257654279275</v>
      </c>
      <c r="D43" s="25">
        <f>Carnet!D42+BRUIT!D42</f>
        <v>100</v>
      </c>
      <c r="E43" s="44">
        <f ca="1">Carnet!E42+BRUIT!E42</f>
        <v>155.832563398019</v>
      </c>
      <c r="G43" s="74" t="str">
        <f>CONCATENATE('Proto Géobase'!A43,'Proto Géobase'!B43,'Proto Géobase'!C43,'Proto Géobase'!D43,'Proto Géobase'!E43,'Proto Géobase'!F43,'Proto Géobase'!G43,'Proto Géobase'!H43,'Proto Géobase'!I43,'Proto Géobase'!J43,'Proto Géobase'!K43,'Proto Géobase'!L43,'Proto Géobase'!M43,'Proto Géobase'!N43)</f>
        <v xml:space="preserve">000042  Station          Final             1.000000   -1.0000000  </v>
      </c>
    </row>
    <row r="44" spans="1:7" ht="15.6" customHeight="1" x14ac:dyDescent="0.3">
      <c r="A44" s="86"/>
      <c r="B44" s="41">
        <f>B43</f>
        <v>550</v>
      </c>
      <c r="C44" s="48">
        <f ca="1">Carnet!C43+BRUIT!C43</f>
        <v>7.6921816518778661</v>
      </c>
      <c r="D44" s="25">
        <f>Carnet!D43+BRUIT!D43</f>
        <v>300</v>
      </c>
      <c r="E44" s="44">
        <f ca="1">Carnet!E43+BRUIT!E43</f>
        <v>155.83766909767584</v>
      </c>
      <c r="G44" s="77" t="str">
        <f ca="1">CONCATENATE('Proto Géobase'!A44,'Proto Géobase'!B44,'Proto Géobase'!C44,'Proto Géobase'!D44,'Proto Géobase'!E44,'Proto Géobase'!F44,'Proto Géobase'!G44,'Proto Géobase'!H44,'Proto Géobase'!I44,'Proto Géobase'!J44,'Proto Géobase'!K44,'Proto Géobase'!L44,'Proto Géobase'!M44,'Proto Géobase'!N44)</f>
        <v>000043  Reference        1001              1.000000 121.1732798  100.0000000 131.5472620</v>
      </c>
    </row>
    <row r="45" spans="1:7" ht="15.6" customHeight="1" x14ac:dyDescent="0.3">
      <c r="A45" s="86"/>
      <c r="B45" s="41" t="str">
        <f>CHEM01!B42</f>
        <v>Point_5</v>
      </c>
      <c r="C45" s="48">
        <f ca="1">Carnet!C44+BRUIT!C44</f>
        <v>146.31400067638234</v>
      </c>
      <c r="D45" s="25">
        <f>Carnet!D44+BRUIT!D44</f>
        <v>100</v>
      </c>
      <c r="E45" s="44">
        <f ca="1">Carnet!E44+BRUIT!E44</f>
        <v>25.909143204744701</v>
      </c>
      <c r="G45" s="77" t="str">
        <f ca="1">CONCATENATE('Proto Géobase'!A45,'Proto Géobase'!B45,'Proto Géobase'!C45,'Proto Géobase'!D45,'Proto Géobase'!E45,'Proto Géobase'!F45,'Proto Géobase'!G45,'Proto Géobase'!H45,'Proto Géobase'!I45,'Proto Géobase'!J45,'Proto Géobase'!K45,'Proto Géobase'!L45,'Proto Géobase'!M45,'Proto Géobase'!N45)</f>
        <v>000044  Reference        1001              1.000000 321.1749158  300.0000000 131.5448495</v>
      </c>
    </row>
    <row r="46" spans="1:7" ht="15.6" customHeight="1" thickBot="1" x14ac:dyDescent="0.35">
      <c r="A46" s="87"/>
      <c r="B46" s="42" t="str">
        <f>B45</f>
        <v>Point_5</v>
      </c>
      <c r="C46" s="49">
        <f ca="1">Carnet!C45+BRUIT!C45</f>
        <v>346.31525654708065</v>
      </c>
      <c r="D46" s="30">
        <f>Carnet!D45+BRUIT!D45</f>
        <v>300</v>
      </c>
      <c r="E46" s="45">
        <f ca="1">Carnet!E45+BRUIT!E45</f>
        <v>25.909545462864081</v>
      </c>
      <c r="G46" s="77" t="str">
        <f ca="1">CONCATENATE('Proto Géobase'!A46,'Proto Géobase'!B46,'Proto Géobase'!C46,'Proto Géobase'!D46,'Proto Géobase'!E46,'Proto Géobase'!F46,'Proto Géobase'!G46,'Proto Géobase'!H46,'Proto Géobase'!I46,'Proto Géobase'!J46,'Proto Géobase'!K46,'Proto Géobase'!L46,'Proto Géobase'!M46,'Proto Géobase'!N46)</f>
        <v>000045  Reference        Fiducial          1.000000 193.8489707  100.0000000 294.6062558</v>
      </c>
    </row>
    <row r="47" spans="1:7" x14ac:dyDescent="0.3">
      <c r="A47" s="2" t="str">
        <f>A58</f>
        <v>Depart</v>
      </c>
      <c r="B47" s="60" t="s">
        <v>48</v>
      </c>
      <c r="C47" s="61">
        <f ca="1">B58</f>
        <v>1897842.6549843883</v>
      </c>
      <c r="D47" s="60" t="s">
        <v>49</v>
      </c>
      <c r="E47" s="61">
        <f ca="1">C58</f>
        <v>3123688.8095774865</v>
      </c>
      <c r="G47" s="77" t="str">
        <f ca="1">CONCATENATE('Proto Géobase'!A47,'Proto Géobase'!B47,'Proto Géobase'!C47,'Proto Géobase'!D47,'Proto Géobase'!E47,'Proto Géobase'!F47,'Proto Géobase'!G47,'Proto Géobase'!H47,'Proto Géobase'!I47,'Proto Géobase'!J47,'Proto Géobase'!K47,'Proto Géobase'!L47,'Proto Géobase'!M47,'Proto Géobase'!N47)</f>
        <v>000046  Reference        Fiducial          1.000000 393.8483135  300.0000000 294.6016520</v>
      </c>
    </row>
    <row r="48" spans="1:7" x14ac:dyDescent="0.3">
      <c r="A48" s="2" t="str">
        <f>A64</f>
        <v>Final</v>
      </c>
      <c r="B48" s="60" t="s">
        <v>48</v>
      </c>
      <c r="C48" s="61">
        <f ca="1">B64</f>
        <v>1898038.0011661402</v>
      </c>
      <c r="D48" s="60" t="s">
        <v>49</v>
      </c>
      <c r="E48" s="61">
        <f ca="1">C64</f>
        <v>3123565.2185648088</v>
      </c>
      <c r="G48" s="77" t="str">
        <f ca="1">CONCATENATE('Proto Géobase'!A48,'Proto Géobase'!B48,'Proto Géobase'!C48,'Proto Géobase'!D48,'Proto Géobase'!E48,'Proto Géobase'!F48,'Proto Géobase'!G48,'Proto Géobase'!H48,'Proto Géobase'!I48,'Proto Géobase'!J48,'Proto Géobase'!K48,'Proto Géobase'!L48,'Proto Géobase'!M48,'Proto Géobase'!N48)</f>
        <v>000047  Reference        Rivoire&amp;carré     1.000000 294.3915365  100.0000000 220.5737480</v>
      </c>
    </row>
    <row r="49" spans="1:7" ht="15" thickBot="1" x14ac:dyDescent="0.35">
      <c r="G49" s="77" t="str">
        <f ca="1">CONCATENATE('Proto Géobase'!A49,'Proto Géobase'!B49,'Proto Géobase'!C49,'Proto Géobase'!D49,'Proto Géobase'!E49,'Proto Géobase'!F49,'Proto Géobase'!G49,'Proto Géobase'!H49,'Proto Géobase'!I49,'Proto Géobase'!J49,'Proto Géobase'!K49,'Proto Géobase'!L49,'Proto Géobase'!M49,'Proto Géobase'!N49)</f>
        <v>000048  Reference        Rivoire&amp;carré     1.000000  94.3918789  300.0000000 220.5735980</v>
      </c>
    </row>
    <row r="50" spans="1:7" ht="18.600000000000001" thickBot="1" x14ac:dyDescent="0.35">
      <c r="A50" s="53" t="s">
        <v>43</v>
      </c>
      <c r="B50" s="54" t="str">
        <f ca="1">B1</f>
        <v>CFLN</v>
      </c>
      <c r="G50" s="77" t="str">
        <f ca="1">CONCATENATE('Proto Géobase'!A50,'Proto Géobase'!B50,'Proto Géobase'!C50,'Proto Géobase'!D50,'Proto Géobase'!E50,'Proto Géobase'!F50,'Proto Géobase'!G50,'Proto Géobase'!H50,'Proto Géobase'!I50,'Proto Géobase'!J50,'Proto Géobase'!K50,'Proto Géobase'!L50,'Proto Géobase'!M50,'Proto Géobase'!N50)</f>
        <v>000049  Reference        Plein_ciel        1.000000 157.2819490  100.0000000 211.4754635</v>
      </c>
    </row>
    <row r="51" spans="1:7" ht="19.2" customHeight="1" x14ac:dyDescent="0.3">
      <c r="A51" s="8"/>
      <c r="B51" s="55" t="s">
        <v>44</v>
      </c>
      <c r="C51" s="55" t="s">
        <v>45</v>
      </c>
      <c r="D51" s="55" t="s">
        <v>46</v>
      </c>
      <c r="E51" s="57" t="s">
        <v>47</v>
      </c>
      <c r="G51" s="77" t="str">
        <f ca="1">CONCATENATE('Proto Géobase'!A51,'Proto Géobase'!B51,'Proto Géobase'!C51,'Proto Géobase'!D51,'Proto Géobase'!E51,'Proto Géobase'!F51,'Proto Géobase'!G51,'Proto Géobase'!H51,'Proto Géobase'!I51,'Proto Géobase'!J51,'Proto Géobase'!K51,'Proto Géobase'!L51,'Proto Géobase'!M51,'Proto Géobase'!N51)</f>
        <v>000050  Reference        Plein_ciel        1.000000 357.2831124  300.0000000 211.4720672</v>
      </c>
    </row>
    <row r="52" spans="1:7" ht="25.2" customHeight="1" x14ac:dyDescent="0.3">
      <c r="A52" s="59">
        <f>B3</f>
        <v>511</v>
      </c>
      <c r="B52" s="63">
        <f>Feuil1!D12</f>
        <v>1897911.8529999999</v>
      </c>
      <c r="C52" s="63">
        <f>Feuil1!E12</f>
        <v>3123694.0279999999</v>
      </c>
      <c r="D52" s="63"/>
      <c r="E52" s="58"/>
      <c r="G52" s="77" t="str">
        <f ca="1">CONCATENATE('Proto Géobase'!A52,'Proto Géobase'!B52,'Proto Géobase'!C52,'Proto Géobase'!D52,'Proto Géobase'!E52,'Proto Géobase'!F52,'Proto Géobase'!G52,'Proto Géobase'!H52,'Proto Géobase'!I52,'Proto Géobase'!J52,'Proto Géobase'!K52,'Proto Géobase'!L52,'Proto Géobase'!M52,'Proto Géobase'!N52)</f>
        <v>000051  Reference        550               1.000000 207.6925765  100.0000000 155.8325634</v>
      </c>
    </row>
    <row r="53" spans="1:7" ht="25.2" customHeight="1" x14ac:dyDescent="0.3">
      <c r="A53" s="59">
        <f>B5</f>
        <v>1000</v>
      </c>
      <c r="B53" s="63">
        <f>Feuil1!D25</f>
        <v>1898028.2879999999</v>
      </c>
      <c r="C53" s="63">
        <f>Feuil1!E25</f>
        <v>3123681.1269999999</v>
      </c>
      <c r="D53" s="63"/>
      <c r="E53" s="58"/>
      <c r="G53" s="77" t="str">
        <f ca="1">CONCATENATE('Proto Géobase'!A53,'Proto Géobase'!B53,'Proto Géobase'!C53,'Proto Géobase'!D53,'Proto Géobase'!E53,'Proto Géobase'!F53,'Proto Géobase'!G53,'Proto Géobase'!H53,'Proto Géobase'!I53,'Proto Géobase'!J53,'Proto Géobase'!K53,'Proto Géobase'!L53,'Proto Géobase'!M53,'Proto Géobase'!N53)</f>
        <v>000052  Reference        550               1.000000   7.6921817  300.0000000 155.8376691</v>
      </c>
    </row>
    <row r="54" spans="1:7" ht="25.2" customHeight="1" x14ac:dyDescent="0.3">
      <c r="A54" s="59" t="str">
        <f>B7</f>
        <v>Plein_ciel</v>
      </c>
      <c r="B54" s="63">
        <f>Feuil1!D32</f>
        <v>1897841.9820000001</v>
      </c>
      <c r="C54" s="63">
        <f>Feuil1!E32</f>
        <v>3123644.5819999999</v>
      </c>
      <c r="D54" s="63"/>
      <c r="E54" s="58"/>
      <c r="G54" s="80" t="str">
        <f ca="1">CONCATENATE('Proto Géobase'!A54,'Proto Géobase'!B54,'Proto Géobase'!C54,'Proto Géobase'!D54,'Proto Géobase'!E54,'Proto Géobase'!F54,'Proto Géobase'!G54,'Proto Géobase'!H54,'Proto Géobase'!I54,'Proto Géobase'!J54,'Proto Géobase'!K54,'Proto Géobase'!L54,'Proto Géobase'!M54,'Proto Géobase'!N54)</f>
        <v>000053  Mesure           Point_5           1.000000 146.3140007  100.0000000  25.9091432</v>
      </c>
    </row>
    <row r="55" spans="1:7" ht="25.2" customHeight="1" x14ac:dyDescent="0.3">
      <c r="A55" s="59" t="str">
        <f>B9</f>
        <v>Rivoire&amp;carré</v>
      </c>
      <c r="B55" s="63">
        <f>Feuil1!D31</f>
        <v>1898219.65</v>
      </c>
      <c r="C55" s="63">
        <f>Feuil1!E31</f>
        <v>3123690.344</v>
      </c>
      <c r="D55" s="63"/>
      <c r="E55" s="58"/>
      <c r="G55" s="80" t="str">
        <f ca="1">CONCATENATE('Proto Géobase'!A55,'Proto Géobase'!B55,'Proto Géobase'!C55,'Proto Géobase'!D55,'Proto Géobase'!E55,'Proto Géobase'!F55,'Proto Géobase'!G55,'Proto Géobase'!H55,'Proto Géobase'!I55,'Proto Géobase'!J55,'Proto Géobase'!K55,'Proto Géobase'!L55,'Proto Géobase'!M55,'Proto Géobase'!N55)</f>
        <v>000054  Mesure           Point_5           1.000000 346.3152565  300.0000000  25.9095455</v>
      </c>
    </row>
    <row r="56" spans="1:7" ht="25.2" customHeight="1" x14ac:dyDescent="0.3">
      <c r="A56" s="59" t="str">
        <f>B11</f>
        <v>Fiducial</v>
      </c>
      <c r="B56" s="63">
        <f>Feuil1!D30</f>
        <v>1897868.821</v>
      </c>
      <c r="C56" s="63">
        <f>Feuil1!E30</f>
        <v>3123806.406</v>
      </c>
      <c r="D56" s="63"/>
      <c r="E56" s="58"/>
      <c r="G56" s="70" t="str">
        <f>CONCATENATE('Proto Géobase'!A56,'Proto Géobase'!B56,'Proto Géobase'!C56,'Proto Géobase'!D56,'Proto Géobase'!E56,'Proto Géobase'!F56,'Proto Géobase'!G56,'Proto Géobase'!H56,'Proto Géobase'!I56,'Proto Géobase'!J56,'Proto Géobase'!K56,'Proto Géobase'!L56,'Proto Géobase'!M56,'Proto Géobase'!N56)</f>
        <v>000055  Point            511              1 1897911.853000 3123694.028000 -999999.000000</v>
      </c>
    </row>
    <row r="57" spans="1:7" ht="25.2" customHeight="1" x14ac:dyDescent="0.3">
      <c r="A57" s="59">
        <f>B43</f>
        <v>550</v>
      </c>
      <c r="B57" s="63">
        <f>Feuil1!D24</f>
        <v>1897978.138</v>
      </c>
      <c r="C57" s="63">
        <f>Feuil1!E24</f>
        <v>3123709.0989999999</v>
      </c>
      <c r="D57" s="63"/>
      <c r="E57" s="58"/>
      <c r="G57" s="70" t="str">
        <f>CONCATENATE('Proto Géobase'!A57,'Proto Géobase'!B57,'Proto Géobase'!C57,'Proto Géobase'!D57,'Proto Géobase'!E57,'Proto Géobase'!F57,'Proto Géobase'!G57,'Proto Géobase'!H57,'Proto Géobase'!I57,'Proto Géobase'!J57,'Proto Géobase'!K57,'Proto Géobase'!L57,'Proto Géobase'!M57,'Proto Géobase'!N57)</f>
        <v>000056  Point            1000             1 1898028.288000 3123681.127000 -999999.000000</v>
      </c>
    </row>
    <row r="58" spans="1:7" ht="25.2" customHeight="1" x14ac:dyDescent="0.3">
      <c r="A58" s="11" t="str">
        <f>Feuil1!C80</f>
        <v>Depart</v>
      </c>
      <c r="B58" s="63">
        <f ca="1">Feuil1!D80</f>
        <v>1897842.6549843883</v>
      </c>
      <c r="C58" s="63">
        <f ca="1">Feuil1!E80</f>
        <v>3123688.8095774865</v>
      </c>
      <c r="D58" s="64">
        <f ca="1">CHEM01!I2</f>
        <v>11.057585316143648</v>
      </c>
      <c r="E58" s="35"/>
      <c r="G58" s="70" t="str">
        <f>CONCATENATE('Proto Géobase'!A58,'Proto Géobase'!B58,'Proto Géobase'!C58,'Proto Géobase'!D58,'Proto Géobase'!E58,'Proto Géobase'!F58,'Proto Géobase'!G58,'Proto Géobase'!H58,'Proto Géobase'!I58,'Proto Géobase'!J58,'Proto Géobase'!K58,'Proto Géobase'!L58,'Proto Géobase'!M58,'Proto Géobase'!N58)</f>
        <v>000057  Point            Plein_ciel       1 1897841.982000 3123644.582000 -999999.000000</v>
      </c>
    </row>
    <row r="59" spans="1:7" ht="25.2" customHeight="1" x14ac:dyDescent="0.3">
      <c r="A59" s="11" t="str">
        <f>Feuil1!C81</f>
        <v>Point_1</v>
      </c>
      <c r="B59" s="63">
        <f ca="1">Feuil1!D81</f>
        <v>1897867.056128945</v>
      </c>
      <c r="C59" s="63">
        <f ca="1">Feuil1!E81</f>
        <v>3123655.5536345979</v>
      </c>
      <c r="D59" s="64">
        <f ca="1">CHEM01!I11</f>
        <v>51.01515382738495</v>
      </c>
      <c r="E59" s="35"/>
      <c r="G59" s="70" t="str">
        <f>CONCATENATE('Proto Géobase'!A59,'Proto Géobase'!B59,'Proto Géobase'!C59,'Proto Géobase'!D59,'Proto Géobase'!E59,'Proto Géobase'!F59,'Proto Géobase'!G59,'Proto Géobase'!H59,'Proto Géobase'!I59,'Proto Géobase'!J59,'Proto Géobase'!K59,'Proto Géobase'!L59,'Proto Géobase'!M59,'Proto Géobase'!N59)</f>
        <v>000058  Point            Rivoire&amp;carré    1 1898219.650000 3123690.344000 -999999.000000</v>
      </c>
    </row>
    <row r="60" spans="1:7" ht="25.2" customHeight="1" x14ac:dyDescent="0.3">
      <c r="A60" s="11" t="str">
        <f>Feuil1!C82</f>
        <v>Point_2</v>
      </c>
      <c r="B60" s="63">
        <f ca="1">Feuil1!D82</f>
        <v>1897913.2327137585</v>
      </c>
      <c r="C60" s="63">
        <f ca="1">Feuil1!E82</f>
        <v>3123641.30048397</v>
      </c>
      <c r="D60" s="64">
        <f ca="1">CHEM01!I16</f>
        <v>63.97545705543601</v>
      </c>
      <c r="E60" s="35"/>
      <c r="G60" s="70" t="str">
        <f>CONCATENATE('Proto Géobase'!A60,'Proto Géobase'!B60,'Proto Géobase'!C60,'Proto Géobase'!D60,'Proto Géobase'!E60,'Proto Géobase'!F60,'Proto Géobase'!G60,'Proto Géobase'!H60,'Proto Géobase'!I60,'Proto Géobase'!J60,'Proto Géobase'!K60,'Proto Géobase'!L60,'Proto Géobase'!M60,'Proto Géobase'!N60)</f>
        <v>000059  Point            Fiducial         1 1897868.821000 3123806.406000 -999999.000000</v>
      </c>
    </row>
    <row r="61" spans="1:7" ht="25.2" customHeight="1" x14ac:dyDescent="0.3">
      <c r="A61" s="11" t="str">
        <f>Feuil1!C83</f>
        <v>Point_3</v>
      </c>
      <c r="B61" s="66">
        <f>Feuil1!D83</f>
        <v>1897945.13</v>
      </c>
      <c r="C61" s="66">
        <f>Feuil1!E83</f>
        <v>3123617.3250000002</v>
      </c>
      <c r="D61" s="64">
        <f ca="1">CHEM01!I21</f>
        <v>93.206550385844551</v>
      </c>
      <c r="E61" s="56"/>
      <c r="G61" s="70" t="str">
        <f>CONCATENATE('Proto Géobase'!A61,'Proto Géobase'!B61,'Proto Géobase'!C61,'Proto Géobase'!D61,'Proto Géobase'!E61,'Proto Géobase'!F61,'Proto Géobase'!G61,'Proto Géobase'!H61,'Proto Géobase'!I61,'Proto Géobase'!J61,'Proto Géobase'!K61,'Proto Géobase'!L61,'Proto Géobase'!M61,'Proto Géobase'!N61)</f>
        <v>000060  Point            550              1 1897978.138000 3123709.099000 -999999.000000</v>
      </c>
    </row>
    <row r="62" spans="1:7" ht="25.2" customHeight="1" x14ac:dyDescent="0.3">
      <c r="A62" s="11" t="str">
        <f>Feuil1!C84</f>
        <v>Point_4</v>
      </c>
      <c r="B62" s="63">
        <f ca="1">Feuil1!D84</f>
        <v>1897969.3192366073</v>
      </c>
      <c r="C62" s="63">
        <f ca="1">Feuil1!E84</f>
        <v>3123590.9537298148</v>
      </c>
      <c r="D62" s="64">
        <f ca="1">CHEM01!I26</f>
        <v>128.83856032261386</v>
      </c>
      <c r="E62" s="35"/>
      <c r="G62" s="70" t="str">
        <f ca="1">CONCATENATE('Proto Géobase'!A62,'Proto Géobase'!B62,'Proto Géobase'!C62,'Proto Géobase'!D62,'Proto Géobase'!E62,'Proto Géobase'!F62,'Proto Géobase'!G62,'Proto Géobase'!H62,'Proto Géobase'!I62,'Proto Géobase'!J62,'Proto Géobase'!K62,'Proto Géobase'!L62,'Proto Géobase'!M62,'Proto Géobase'!N62)</f>
        <v>000061  Point            Point_1s         1 1897867.056129 3123655.553635 -999999.000000</v>
      </c>
    </row>
    <row r="63" spans="1:7" ht="25.2" customHeight="1" x14ac:dyDescent="0.3">
      <c r="A63" s="11" t="str">
        <f>Feuil1!C85</f>
        <v>Point_5</v>
      </c>
      <c r="B63" s="63">
        <f ca="1">Feuil1!D85</f>
        <v>1898012.6757533357</v>
      </c>
      <c r="C63" s="63">
        <f ca="1">Feuil1!E85</f>
        <v>3123570.6803475805</v>
      </c>
      <c r="D63" s="64">
        <f ca="1">CHEM01!I31</f>
        <v>149.74331724655298</v>
      </c>
      <c r="E63" s="35"/>
      <c r="G63" s="70" t="str">
        <f ca="1">CONCATENATE('Proto Géobase'!A63,'Proto Géobase'!B63,'Proto Géobase'!C63,'Proto Géobase'!D63,'Proto Géobase'!E63,'Proto Géobase'!F63,'Proto Géobase'!G63,'Proto Géobase'!H63,'Proto Géobase'!I63,'Proto Géobase'!J63,'Proto Géobase'!K63,'Proto Géobase'!L63,'Proto Géobase'!M63,'Proto Géobase'!N63)</f>
        <v>000062  Point            Point_2s         1 1897913.232714 3123641.300484 -999999.000000</v>
      </c>
    </row>
    <row r="64" spans="1:7" ht="25.2" customHeight="1" thickBot="1" x14ac:dyDescent="0.35">
      <c r="A64" s="14" t="str">
        <f>Feuil1!C86</f>
        <v>Final</v>
      </c>
      <c r="B64" s="67">
        <f ca="1">Feuil1!D86</f>
        <v>1898038.0011661402</v>
      </c>
      <c r="C64" s="67">
        <f ca="1">Feuil1!E86</f>
        <v>3123565.2185648088</v>
      </c>
      <c r="D64" s="65">
        <f ca="1">CHEM01!I36</f>
        <v>167.20895880681081</v>
      </c>
      <c r="E64" s="36"/>
      <c r="G64" s="70" t="str">
        <f>CONCATENATE('Proto Géobase'!A64,'Proto Géobase'!B64,'Proto Géobase'!C64,'Proto Géobase'!D64,'Proto Géobase'!E64,'Proto Géobase'!F64,'Proto Géobase'!G64,'Proto Géobase'!H64,'Proto Géobase'!I64,'Proto Géobase'!J64,'Proto Géobase'!K64,'Proto Géobase'!L64,'Proto Géobase'!M64,'Proto Géobase'!N64)</f>
        <v>000063  Point            Point_3s         1 1897945.130000 3123617.325000 -999999.000000</v>
      </c>
    </row>
    <row r="65" spans="7:7" x14ac:dyDescent="0.3">
      <c r="G65" s="70" t="str">
        <f ca="1">CONCATENATE('Proto Géobase'!A65,'Proto Géobase'!B65,'Proto Géobase'!C65,'Proto Géobase'!D65,'Proto Géobase'!E65,'Proto Géobase'!F65,'Proto Géobase'!G65,'Proto Géobase'!H65,'Proto Géobase'!I65,'Proto Géobase'!J65,'Proto Géobase'!K65,'Proto Géobase'!L65,'Proto Géobase'!M65,'Proto Géobase'!N65)</f>
        <v>000064  Point            Point_4s         1 1897969.319237 3123590.953730 -999999.000000</v>
      </c>
    </row>
    <row r="66" spans="7:7" x14ac:dyDescent="0.3">
      <c r="G66" s="70" t="str">
        <f ca="1">CONCATENATE('Proto Géobase'!A66,'Proto Géobase'!B66,'Proto Géobase'!C66,'Proto Géobase'!D66,'Proto Géobase'!E66,'Proto Géobase'!F66,'Proto Géobase'!G66,'Proto Géobase'!H66,'Proto Géobase'!I66,'Proto Géobase'!J66,'Proto Géobase'!K66,'Proto Géobase'!L66,'Proto Géobase'!M66,'Proto Géobase'!N66)</f>
        <v>000065  Point            Point_5s         1 1898012.675753 3123570.680348 -999999.000000</v>
      </c>
    </row>
  </sheetData>
  <mergeCells count="7">
    <mergeCell ref="A35:A46"/>
    <mergeCell ref="A3:A14"/>
    <mergeCell ref="A15:A18"/>
    <mergeCell ref="A19:A22"/>
    <mergeCell ref="A23:A26"/>
    <mergeCell ref="A27:A30"/>
    <mergeCell ref="A31:A34"/>
  </mergeCells>
  <printOptions horizontalCentered="1" verticalCentered="1"/>
  <pageMargins left="0.70866141732283472" right="0.70866141732283472" top="0.55118110236220474" bottom="0.5511811023622047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Feuil1</vt:lpstr>
      <vt:lpstr>CHEM01</vt:lpstr>
      <vt:lpstr>Carnet</vt:lpstr>
      <vt:lpstr>BRUIT</vt:lpstr>
      <vt:lpstr>Proto Géobase</vt:lpstr>
      <vt:lpstr>Sujet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Christophe Régnier</dc:creator>
  <cp:lastModifiedBy>Christophe Régnier</cp:lastModifiedBy>
  <cp:lastPrinted>2026-03-03T09:18:24Z</cp:lastPrinted>
  <dcterms:created xsi:type="dcterms:W3CDTF">2026-02-11T16:34:38Z</dcterms:created>
  <dcterms:modified xsi:type="dcterms:W3CDTF">2026-03-03T10:56:21Z</dcterms:modified>
</cp:coreProperties>
</file>